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firstSheet="15" activeTab="23"/>
  </bookViews>
  <sheets>
    <sheet name="1.mérleg" sheetId="1" r:id="rId1"/>
    <sheet name="2.bevétel" sheetId="2" r:id="rId2"/>
    <sheet name="3.bevétel jogc." sheetId="3" r:id="rId3"/>
    <sheet name="4.bevétel fel." sheetId="4" r:id="rId4"/>
    <sheet name="5.kiadás" sheetId="5" r:id="rId5"/>
    <sheet name="6. kiadás fel." sheetId="6" r:id="rId6"/>
    <sheet name="7.Táj.adatok műk." sheetId="7" r:id="rId7"/>
    <sheet name="8.Táj.adatok felh." sheetId="8" r:id="rId8"/>
    <sheet name="9.felújítás" sheetId="9" r:id="rId9"/>
    <sheet name="10. beruházás" sheetId="10" r:id="rId10"/>
    <sheet name="11.Személyi juttatások" sheetId="11" r:id="rId11"/>
    <sheet name="12. Vagyon" sheetId="12" r:id="rId12"/>
    <sheet name="13. Maradványkimutatás" sheetId="13" r:id="rId13"/>
    <sheet name="14. Eredménykimutatás" sheetId="14" r:id="rId14"/>
    <sheet name="15.Költségek,megtérült ktg-ek" sheetId="15" r:id="rId15"/>
    <sheet name="16. Eszközök állománya" sheetId="16" r:id="rId16"/>
    <sheet name="17.Idősek Otthona bevétel" sheetId="17" r:id="rId17"/>
    <sheet name="18.Idősek Otthona kiadás" sheetId="18" r:id="rId18"/>
    <sheet name="19.Személyi juttatások" sheetId="19" r:id="rId19"/>
    <sheet name="20. Vagyon" sheetId="20" r:id="rId20"/>
    <sheet name="21. Maradványkimutatás" sheetId="21" r:id="rId21"/>
    <sheet name="22. Eredménykimutatás" sheetId="22" r:id="rId22"/>
    <sheet name="23.Költségek,megtérült ktg-ek" sheetId="23" r:id="rId23"/>
    <sheet name="24. Eszközök állománya" sheetId="24" r:id="rId24"/>
  </sheets>
  <externalReferences>
    <externalReference r:id="rId27"/>
  </externalReferences>
  <definedNames>
    <definedName name="Excel_BuiltIn_Print_Area_1_1">#REF!</definedName>
    <definedName name="Excel_BuiltIn_Print_Area_2_1">#REF!</definedName>
    <definedName name="Excel_BuiltIn_Print_Area_3_1">'5.kiadás'!$A$2:$F$85</definedName>
    <definedName name="_xlnm.Print_Titles" localSheetId="4">'5.kiadás'!$2:$7</definedName>
    <definedName name="_xlnm.Print_Area" localSheetId="9">'10. beruházás'!$A$1:$E$14</definedName>
    <definedName name="_xlnm.Print_Area" localSheetId="16">'17.Idősek Otthona bevétel'!$A$1:$I$18</definedName>
    <definedName name="_xlnm.Print_Area" localSheetId="17">'18.Idősek Otthona kiadás'!$A$1:$J$67</definedName>
    <definedName name="_xlnm.Print_Area" localSheetId="1">'2.bevétel'!$A$1:$I$77</definedName>
    <definedName name="_xlnm.Print_Area" localSheetId="4">'5.kiadás'!$A$1:$K$262</definedName>
    <definedName name="_xlnm.Print_Area" localSheetId="8">'9.felújítás'!$A$1:$F$9</definedName>
  </definedNames>
  <calcPr fullCalcOnLoad="1"/>
</workbook>
</file>

<file path=xl/sharedStrings.xml><?xml version="1.0" encoding="utf-8"?>
<sst xmlns="http://schemas.openxmlformats.org/spreadsheetml/2006/main" count="1261" uniqueCount="531">
  <si>
    <t>Külső személyi juttatások</t>
  </si>
  <si>
    <t>Készletbeszerzés</t>
  </si>
  <si>
    <t>Telefondíj</t>
  </si>
  <si>
    <t>Víz- és csatornadíjak</t>
  </si>
  <si>
    <t>Karbantartási, kisjavítási szolgáltatások</t>
  </si>
  <si>
    <t>Személyi juttatások</t>
  </si>
  <si>
    <t>Létszám</t>
  </si>
  <si>
    <t>kiemelt előirányzatonként</t>
  </si>
  <si>
    <t>Egyéb anyagbeszerzés</t>
  </si>
  <si>
    <t>Támogatásértékű működési kiadás önkormányzatoknak (Kővágóörsi Közös Önkormányzati Hivatal)</t>
  </si>
  <si>
    <t>Szociális hozzájárulási adó</t>
  </si>
  <si>
    <t>Kamatbevételek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</si>
  <si>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</si>
  <si>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</si>
  <si>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</si>
  <si>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</si>
  <si>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</si>
  <si>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</si>
  <si>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</si>
  <si>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K121</t>
  </si>
  <si>
    <t>K2</t>
  </si>
  <si>
    <t>Munkaadókat terhelő járulékok és szociális hozzájárulási adó</t>
  </si>
  <si>
    <t>K3</t>
  </si>
  <si>
    <t>Dologi kiadások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</si>
  <si>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</si>
  <si>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</si>
  <si>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</si>
  <si>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</si>
  <si>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</si>
  <si>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</si>
  <si>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Nyomtatási feladatokkal összefüggő feladatok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</si>
  <si>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</si>
  <si>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</si>
  <si>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</si>
  <si>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</si>
  <si>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</si>
  <si>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</si>
  <si>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</si>
  <si>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</si>
  <si>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</si>
  <si>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</si>
  <si>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</si>
  <si>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</si>
  <si>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K334</t>
  </si>
  <si>
    <t>K337</t>
  </si>
  <si>
    <t>Egyéb szolgáltatások</t>
  </si>
  <si>
    <t>Pénzügyi szolgáltatási kiadások</t>
  </si>
  <si>
    <t>K35</t>
  </si>
  <si>
    <t>Különféle befizetések és egyéb dologi kiadások</t>
  </si>
  <si>
    <t>K351</t>
  </si>
  <si>
    <t>Működési célú előzetesen felszámított áfa</t>
  </si>
  <si>
    <t>K5</t>
  </si>
  <si>
    <t>Egyéb működési célú kiadások</t>
  </si>
  <si>
    <t>K506</t>
  </si>
  <si>
    <t>Egyéb működési célú támogatások államháztartáson belülre</t>
  </si>
  <si>
    <t>Tartalékok</t>
  </si>
  <si>
    <t>Egyéb felhalmozási célú kiadások</t>
  </si>
  <si>
    <t>K8</t>
  </si>
  <si>
    <t>Finanszírozási kiadások</t>
  </si>
  <si>
    <t>K91</t>
  </si>
  <si>
    <t>Belföldi finanszírozás kiadásai</t>
  </si>
  <si>
    <t>K915</t>
  </si>
  <si>
    <t>B4</t>
  </si>
  <si>
    <t>Működési bevételek</t>
  </si>
  <si>
    <t>B404</t>
  </si>
  <si>
    <t>B408</t>
  </si>
  <si>
    <t>B816</t>
  </si>
  <si>
    <t>MINDSZENTKÁLLA KÖZSÉG ÖNKORMÁNYZATA</t>
  </si>
  <si>
    <t>1,00</t>
  </si>
  <si>
    <t>Internet</t>
  </si>
  <si>
    <t>018030 Támogatási célú finanszírozási műveletek</t>
  </si>
  <si>
    <t>K9</t>
  </si>
  <si>
    <t>Központi, irányító szervi támogatás folyósítása (Idősek Otthonának)</t>
  </si>
  <si>
    <t>066020 Város -, községgazdálkodási egyéb szolgáltatások</t>
  </si>
  <si>
    <t>Szállítási szolgáltatások</t>
  </si>
  <si>
    <t>013320 Köztemető fenntartás és működtetés</t>
  </si>
  <si>
    <t>Munka és védőruha</t>
  </si>
  <si>
    <t>074031 Család és nővédelmi egészségügyi gondozás</t>
  </si>
  <si>
    <t xml:space="preserve">Támogatásértékű működési kiadás önkormányzatoknak </t>
  </si>
  <si>
    <t>066010 Zöldterület - kezelés</t>
  </si>
  <si>
    <t>Üzemeltetési anyagok beszerzése</t>
  </si>
  <si>
    <t>064010 Közvilágítás</t>
  </si>
  <si>
    <t>107055 Falugondnoki, tanyagondnoki szolgáltatás</t>
  </si>
  <si>
    <t>041233 Hosszabb időtartamú közfoglalkoztatás</t>
  </si>
  <si>
    <t>K4</t>
  </si>
  <si>
    <t>Ellátottak pénzbeli támogatásai</t>
  </si>
  <si>
    <t>K48</t>
  </si>
  <si>
    <t>Egyéb nem intézményi ellátások</t>
  </si>
  <si>
    <t>107060 Egyéb szociális pénzbeli és természetbeni ellátások, támogatások</t>
  </si>
  <si>
    <t>Támogatásértékű működési kiadás elkülönített állami pénzalapnak</t>
  </si>
  <si>
    <t>013350 Az önkormányzati vagyonnal való gazdálkodással kapcsolatos feladatok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</si>
  <si>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</si>
  <si>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</si>
  <si>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</si>
  <si>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</si>
  <si>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</si>
  <si>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</si>
  <si>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</si>
  <si>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</si>
  <si>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B3</t>
  </si>
  <si>
    <t>Közhatalmi bevételek</t>
  </si>
  <si>
    <t>B34</t>
  </si>
  <si>
    <t>Vagyoni típusú adók</t>
  </si>
  <si>
    <t>B36</t>
  </si>
  <si>
    <t>Egyéb közhatalmi bevételek</t>
  </si>
  <si>
    <t>Magánszemélyek kommunális adója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</si>
  <si>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</si>
  <si>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</si>
  <si>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</si>
  <si>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</si>
  <si>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</si>
  <si>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</si>
  <si>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</si>
  <si>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</si>
  <si>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</si>
  <si>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</si>
  <si>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</si>
  <si>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</si>
  <si>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</si>
  <si>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</si>
  <si>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</si>
  <si>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</si>
  <si>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</si>
  <si>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</si>
  <si>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B113</t>
  </si>
  <si>
    <t>Települési önkormányzatok szociális,gyermekjóléti és gyermekétkeztetési feladatainak támogatása</t>
  </si>
  <si>
    <t xml:space="preserve">B114 </t>
  </si>
  <si>
    <t>018010 Önkormányzatok elszámolásai a központi költségvetéssel</t>
  </si>
  <si>
    <t>B2</t>
  </si>
  <si>
    <t>Felhalmozási célú támogatások államháztartáson belülről</t>
  </si>
  <si>
    <t>B16</t>
  </si>
  <si>
    <t>Egyéb működési célú támogatások bevételei államháztaráson belülről</t>
  </si>
  <si>
    <t>BEVÉTELEK ÖSSZESEN</t>
  </si>
  <si>
    <t>082044 Könyvtári szolgáltatások</t>
  </si>
  <si>
    <t>082092 Közművelődés - hagyományos közösségi kulturális értékek gondozása</t>
  </si>
  <si>
    <t>KIADÁSOK ÖSSZESEN</t>
  </si>
  <si>
    <t>KÁLI - MEDENCE IDŐSEK OTTHONA</t>
  </si>
  <si>
    <t>Kiemelt előirányzatok</t>
  </si>
  <si>
    <t>Létszám (fő)</t>
  </si>
  <si>
    <t>Gyógyszerbeszerzés</t>
  </si>
  <si>
    <t>Vásárolt élelmezés</t>
  </si>
  <si>
    <t>Belföldi kiküldetés</t>
  </si>
  <si>
    <t>Létszámkeret:</t>
  </si>
  <si>
    <t>K335</t>
  </si>
  <si>
    <t>Közvetített szolgáltatások</t>
  </si>
  <si>
    <t>K34</t>
  </si>
  <si>
    <t>Kiküldetések,reklám és propagandakiadások</t>
  </si>
  <si>
    <t>K341</t>
  </si>
  <si>
    <t>Kiküldetés kiadásai</t>
  </si>
  <si>
    <t>Élelmiszer beszerzés</t>
  </si>
  <si>
    <t>Folyóirat beszerzés</t>
  </si>
  <si>
    <t xml:space="preserve">K332 </t>
  </si>
  <si>
    <t>K7</t>
  </si>
  <si>
    <t>Felújítások</t>
  </si>
  <si>
    <t>B405</t>
  </si>
  <si>
    <t>Ellátási díjak</t>
  </si>
  <si>
    <t>B403</t>
  </si>
  <si>
    <t>Közvetített szolgáltatások ellenértéke</t>
  </si>
  <si>
    <t>Központi, irányító szervi támogatás</t>
  </si>
  <si>
    <t>Működési bevételek összesen:</t>
  </si>
  <si>
    <t>B6</t>
  </si>
  <si>
    <t>Működési célú átvett pénzeszközök</t>
  </si>
  <si>
    <t>Felhalmozási bevételek összesen:</t>
  </si>
  <si>
    <t>B5</t>
  </si>
  <si>
    <t>Felhalmozási bevételek</t>
  </si>
  <si>
    <t>B7</t>
  </si>
  <si>
    <t>Felhalmozási célú átvett pénzeszközök</t>
  </si>
  <si>
    <t>BEVÉTELEK összesen:</t>
  </si>
  <si>
    <t>Előirányzatok</t>
  </si>
  <si>
    <t>Működési kiadások összesen:</t>
  </si>
  <si>
    <t>Személyi juttatás</t>
  </si>
  <si>
    <t>Munkaadót terhelő járulékok</t>
  </si>
  <si>
    <t>Ellátotak pénzbeli juttatásai</t>
  </si>
  <si>
    <t>Felhalmozási kiadások összesen:</t>
  </si>
  <si>
    <t>K6</t>
  </si>
  <si>
    <t>Beruházások</t>
  </si>
  <si>
    <t xml:space="preserve">K8 </t>
  </si>
  <si>
    <t>BEVÉTELEK ÖSSZESEN:</t>
  </si>
  <si>
    <t xml:space="preserve">kötelező feladatok </t>
  </si>
  <si>
    <t>önként vállalt feladatok</t>
  </si>
  <si>
    <t>Összesen:</t>
  </si>
  <si>
    <t>066020 Város és községgazdálkodási szolgáltatás</t>
  </si>
  <si>
    <t>074031 Család- és nővédelmi egészségügyi gondozás</t>
  </si>
  <si>
    <t>107055 Falugondnoki szolgáltatás</t>
  </si>
  <si>
    <t>066010 Zöldterületek kezelése</t>
  </si>
  <si>
    <t>064010 Közvilágítási feladatok</t>
  </si>
  <si>
    <t>082092 Közművelődés-hagyományos közösségi kulturális értékek gondozása</t>
  </si>
  <si>
    <t>Tájékoztató adatok a MŰKÖDÉSI bevételek és kiadások alakulásáról</t>
  </si>
  <si>
    <t>Megnevezés</t>
  </si>
  <si>
    <t>Működési célú bevételek összesen</t>
  </si>
  <si>
    <t>Munkaadókat terhelő járulékok</t>
  </si>
  <si>
    <t xml:space="preserve">Dologi kiadások </t>
  </si>
  <si>
    <t>Ellátottak pénzbeli juttatása</t>
  </si>
  <si>
    <t xml:space="preserve">K9 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</si>
  <si>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</si>
  <si>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</si>
  <si>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</si>
  <si>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</si>
  <si>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</si>
  <si>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</si>
  <si>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jogcím csoportonként</t>
  </si>
  <si>
    <t>Jogcím csoportok</t>
  </si>
  <si>
    <t>MINDSZENTKÁLLA  KÖZSÉG ÖNKORMÁNYZATA</t>
  </si>
  <si>
    <t>ÖSSZESEN:</t>
  </si>
  <si>
    <t>082092 Közművelődés- hagyományos közösségi kulturális értékek gondozása</t>
  </si>
  <si>
    <t>B402</t>
  </si>
  <si>
    <t>Szolgáltatások ellenértéke</t>
  </si>
  <si>
    <t>Foglalkoztatottak egyéb személyi juttatásai</t>
  </si>
  <si>
    <t>Könyv, folyóirat</t>
  </si>
  <si>
    <t>K1113</t>
  </si>
  <si>
    <t>K333</t>
  </si>
  <si>
    <t>Bérleti és lízingdíjak</t>
  </si>
  <si>
    <t>K1104</t>
  </si>
  <si>
    <t xml:space="preserve">Készenléti, ügyeleti, helyettesítési díj </t>
  </si>
  <si>
    <t>K1109</t>
  </si>
  <si>
    <t>Közlekedési költségtérítés</t>
  </si>
  <si>
    <t>Államháztartáson kívüli személytől felhalmozási célú pénzeszköz átvét</t>
  </si>
  <si>
    <t>Adatrögzítés, adatfeldolgozás</t>
  </si>
  <si>
    <t>Internetes oldalak tervezése, működtetése</t>
  </si>
  <si>
    <t>Postaköltség</t>
  </si>
  <si>
    <t>Biztosítási díjak</t>
  </si>
  <si>
    <t>Pénzügyi, befektetési díj</t>
  </si>
  <si>
    <t>Más egyéb szolgáltatások</t>
  </si>
  <si>
    <t>Hajtó, és kenőanyagok</t>
  </si>
  <si>
    <t>Más egyéb szolgáltatás</t>
  </si>
  <si>
    <t>K84</t>
  </si>
  <si>
    <t>Egyéb felhalmozási célú támogatások államháztartáson belülre</t>
  </si>
  <si>
    <t>Tűzifa támogatás</t>
  </si>
  <si>
    <t>Rovarirtás</t>
  </si>
  <si>
    <t>K1102</t>
  </si>
  <si>
    <t>Normatív jutalmak</t>
  </si>
  <si>
    <t>államigazgatási feladatok</t>
  </si>
  <si>
    <t>Informatikai eszközök bérleti díja, karbantartása</t>
  </si>
  <si>
    <t>072112 Háziorvosi ügyeleti ellátás</t>
  </si>
  <si>
    <t>Társulások és költségvetési szerveik</t>
  </si>
  <si>
    <t>107052 Házi segítségnyújtás</t>
  </si>
  <si>
    <t>Foglalkoztatottak egyéb személyi juttatása</t>
  </si>
  <si>
    <t>K914</t>
  </si>
  <si>
    <t>Államháztartáson belüli megelőlegezések visszafizetése</t>
  </si>
  <si>
    <t>B814</t>
  </si>
  <si>
    <t>Államháztartáson belüli megelőlegezések</t>
  </si>
  <si>
    <t xml:space="preserve">072112 Háziorvosi ügyeleti ellátás </t>
  </si>
  <si>
    <t>K513</t>
  </si>
  <si>
    <t>Késedelmi és önellenőrzési pótlék</t>
  </si>
  <si>
    <t>Tárgyi eszközök bérbeadásából származó bevétel</t>
  </si>
  <si>
    <t>Tulajdonosi bevételek-koncessziós díjak</t>
  </si>
  <si>
    <t>A települési önkormányzatok kulturális feladatainak támogatása</t>
  </si>
  <si>
    <t>Társulások és költségvetési szerveik (Tp Környéki Önk.Társulás)</t>
  </si>
  <si>
    <t>K71</t>
  </si>
  <si>
    <t>Ingatlanok felújítása</t>
  </si>
  <si>
    <t>K74</t>
  </si>
  <si>
    <t xml:space="preserve">Felújítási célú előzetesen felszámított áfa </t>
  </si>
  <si>
    <t>Felújítások összesen:</t>
  </si>
  <si>
    <t xml:space="preserve">102023 Időskorúak tartós bentlakásos ellátása                             </t>
  </si>
  <si>
    <t>Előirányzat (Ft)</t>
  </si>
  <si>
    <t>eredeti</t>
  </si>
  <si>
    <t>módosított</t>
  </si>
  <si>
    <t>018020 Központi költségvetési befizetések</t>
  </si>
  <si>
    <t>Előirányzat    (Ft)</t>
  </si>
  <si>
    <t>Előirányzatok adatok Ft-ban</t>
  </si>
  <si>
    <t>(adatok Ft-ban)</t>
  </si>
  <si>
    <t>B65</t>
  </si>
  <si>
    <t>Egyéb működési célú átvett pénzeszközök - háztartások</t>
  </si>
  <si>
    <t>B115</t>
  </si>
  <si>
    <t>Működési célú költségvetési támogatások és kiegészítő támogatások</t>
  </si>
  <si>
    <t>900020 Önkormányzatok funkcióira nem sorolható bevételei államháztartáson kívülről</t>
  </si>
  <si>
    <t>Szabálysértési pénz-és helyszíni bírság önkormányzatot megillető része</t>
  </si>
  <si>
    <t>011130 Önkormányzatok és önkormányzati hivatalok és j.ált. igazgatási tevékenysége</t>
  </si>
  <si>
    <t>Programozás</t>
  </si>
  <si>
    <t>K355</t>
  </si>
  <si>
    <t>Egyéb dologi kiadások</t>
  </si>
  <si>
    <t>K512</t>
  </si>
  <si>
    <t>Egyéb működési célú támogatások államháztartáson kívülre</t>
  </si>
  <si>
    <t xml:space="preserve">Beruházási célú előzetesen felszámított áfa </t>
  </si>
  <si>
    <t>K67</t>
  </si>
  <si>
    <t>K64</t>
  </si>
  <si>
    <t>Egyéb tárgyi eszközök beszerzése</t>
  </si>
  <si>
    <t>K1103</t>
  </si>
  <si>
    <t>Céljuttatás</t>
  </si>
  <si>
    <t>Táppénz hozzájárulás</t>
  </si>
  <si>
    <t>Beruházások összesen:</t>
  </si>
  <si>
    <t>K123</t>
  </si>
  <si>
    <t>Egyszerűsített foglalkoztatottak juttatásai és közterhei</t>
  </si>
  <si>
    <t>Egészségügyi hozzájárulás</t>
  </si>
  <si>
    <t>102023 Időskorúak tartós bentlakásos ellátása</t>
  </si>
  <si>
    <t>2015. teljesítés (adatok eFt-ban)</t>
  </si>
  <si>
    <t>B21</t>
  </si>
  <si>
    <t>Felhalmozási célú önkormányzati támogatások</t>
  </si>
  <si>
    <t>K62</t>
  </si>
  <si>
    <t>Ingatlanok beszerzése, létesítése</t>
  </si>
  <si>
    <t>Beruházási célú előzetesen felszámított általános forgalmi adó</t>
  </si>
  <si>
    <t>Vízelvezető árkok burkolása</t>
  </si>
  <si>
    <t>Teljesítés 2016.12.31-ig (Ft)</t>
  </si>
  <si>
    <t>Teljesítés %-a a módosított előirányzathoz</t>
  </si>
  <si>
    <t>104051 Gyermekvédelmi pénzbeli és természetbeni ellátások</t>
  </si>
  <si>
    <t>Egyéb közhatalmi bevétel</t>
  </si>
  <si>
    <t>Választott tisztségviselők juttatásai</t>
  </si>
  <si>
    <t>K42</t>
  </si>
  <si>
    <t>Családi támogatások</t>
  </si>
  <si>
    <t>Természetben nyújtott gyermekvédelmi támogatás</t>
  </si>
  <si>
    <t>Települési támogatás</t>
  </si>
  <si>
    <r>
      <t xml:space="preserve">KIADÁSOK ÖSSZESEN                                                                                   </t>
    </r>
    <r>
      <rPr>
        <b/>
        <i/>
        <sz val="12"/>
        <rFont val="Times New Roman"/>
        <family val="1"/>
      </rPr>
      <t>fő</t>
    </r>
  </si>
  <si>
    <t>Orvosi rendelő nyílászáró csere</t>
  </si>
  <si>
    <t>Létszám* fő (Átlagos statisztikai állományi létszám, éves)</t>
  </si>
  <si>
    <t>Normatív jutalmak, céljuttatás, projekt-prémium</t>
  </si>
  <si>
    <t>Készenléti, ügyeleti, helyettesí-tési díj, túlóra, túlszolgálat</t>
  </si>
  <si>
    <t>Végkielégítés, jubileumi jutalom</t>
  </si>
  <si>
    <t>Béren kívüli juttatások</t>
  </si>
  <si>
    <t>Költségtérítések</t>
  </si>
  <si>
    <t>Támogatások</t>
  </si>
  <si>
    <t>"A", "B" fizetési  osztály összesen</t>
  </si>
  <si>
    <t xml:space="preserve">KÖZALKALMAZOTTAK ÖSSZESEN </t>
  </si>
  <si>
    <t>fizikai alkalmazott, a költségvetési szerveknél foglalkoztatott egyéb munkavállaló  (fizikai alkalmazott)</t>
  </si>
  <si>
    <t>közfoglalkoztatott</t>
  </si>
  <si>
    <t>EGYÉB BÉRRENDSZER ÖSSZESEN</t>
  </si>
  <si>
    <t>polgármester, főpolgármester</t>
  </si>
  <si>
    <t>helyi önkormányzati képviselő-testület tagja, megyei közgyűlés tagja</t>
  </si>
  <si>
    <t>alpolgármester, főpolgármester-helyettes,  megyei közgyűlés elnöke, alelnöke</t>
  </si>
  <si>
    <t xml:space="preserve">VÁLASZTOTT TISZTSÉGVISELŐK ÖSSZESEN </t>
  </si>
  <si>
    <t xml:space="preserve">FOGLALKOZTATOTTAK ÖSSZESEN 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</si>
  <si>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</si>
  <si>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</si>
  <si>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Átlagos statisztikai állományi létszám (tényleges éves átlagos statisztikai állományi létszám) (fő)</t>
  </si>
  <si>
    <t>Vagyonkimutatás</t>
  </si>
  <si>
    <t>Előző időszak</t>
  </si>
  <si>
    <t>Módosítások (+/-)</t>
  </si>
  <si>
    <t>Tárgyi időszak</t>
  </si>
  <si>
    <t>A/II/1 Ingatlanok és a kapcsolódó vagyoni értékű jogok</t>
  </si>
  <si>
    <t>A/II/2 Gépek, berendezések, felszerelések, járművek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</si>
  <si>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</si>
  <si>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</si>
  <si>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</si>
  <si>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</si>
  <si>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</si>
  <si>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</si>
  <si>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</si>
  <si>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</si>
  <si>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</si>
  <si>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</si>
  <si>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</si>
  <si>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</si>
  <si>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</si>
  <si>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</si>
  <si>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</si>
  <si>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D/I/4 Költségvetési évben esedékes követelések működési bevételre (=D/I/4a+…+D/I/4i)</t>
  </si>
  <si>
    <t>D/I Költségvetési évben esedékes követelések (=D/I/1+…+D/I/8)</t>
  </si>
  <si>
    <t>D/III/4 Forgótőke elszámolása</t>
  </si>
  <si>
    <t>D/III Követelés jellegű sajátos elszámolások (=D/III/1+…+D/III/9)</t>
  </si>
  <si>
    <t>D) KÖVETELÉSEK  (=D/I+D/II+D/III)</t>
  </si>
  <si>
    <t>E) EGYÉB SAJÁTOS ESZKÖZOLDALI  ELSZÁMOLÁSOK (=E/I+…+E/II)</t>
  </si>
  <si>
    <t>ESZKÖZÖK ÖSSZESEN (=A+B+C+D+E+F)</t>
  </si>
  <si>
    <t>G/I  Nemzeti vagyon induláskori értéke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</si>
  <si>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</si>
  <si>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</si>
  <si>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</si>
  <si>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</si>
  <si>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H/II/9 Költségvetési évet követően esedékes kötelezettségek finanszírozási kiadásokra (&gt;=H/II/9a+…+H/II/9i)</t>
  </si>
  <si>
    <t>H/II Költségvetési évet követően esedékes kötelezettségek (=H/II/1+…+H/II/9)</t>
  </si>
  <si>
    <t>H/III/1 Kapott előlegek (=H/III/1a+H/III/1b+H/III/1c)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</si>
  <si>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</si>
  <si>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</si>
  <si>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</si>
  <si>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</si>
  <si>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</si>
  <si>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</si>
  <si>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</si>
  <si>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</si>
  <si>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</si>
  <si>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</si>
  <si>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</si>
  <si>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</si>
  <si>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</si>
  <si>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</si>
  <si>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</si>
  <si>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</si>
  <si>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</si>
  <si>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</si>
  <si>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</si>
  <si>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</si>
  <si>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06        Központi működési célú támogatások eredményszemléletű bevételei</t>
  </si>
  <si>
    <t>07        Egyéb működési célú támogatások eredményszemléletű bevételei</t>
  </si>
  <si>
    <t>III        Egyéb eredményszemléletű bevételek (=06+07+08) (11=08+09+10)</t>
  </si>
  <si>
    <t>VI        Értékcsökkenési leírás</t>
  </si>
  <si>
    <t>VII        Egyéb ráfordítások</t>
  </si>
  <si>
    <t>Összesen</t>
  </si>
  <si>
    <t>9990001  Szakfeladatra el nem számolt tételek Alaptevékenység</t>
  </si>
  <si>
    <t>Anyagköltség</t>
  </si>
  <si>
    <t>Igénybe vett szolgáltatások értéke</t>
  </si>
  <si>
    <t>Bérköltség</t>
  </si>
  <si>
    <t>Személyi jellegű egyéb kifizetések</t>
  </si>
  <si>
    <t>Bérjárulékok</t>
  </si>
  <si>
    <t>Értékcsökkenési leírás</t>
  </si>
  <si>
    <t>Közvetlenül a 7. számlaosztályban elszámolt költségek (=01+…+06)</t>
  </si>
  <si>
    <t>Közvetlen önköltség (=07+09)</t>
  </si>
  <si>
    <t>Eszközök és szolgáltatások értékesítése nettó eredményszemléletű bevételei</t>
  </si>
  <si>
    <t>Egyéb működési célú támogatások eredményszemléletű bevételei</t>
  </si>
  <si>
    <t>Felhalmozási célú támogatások eredményszemléletű bevételei</t>
  </si>
  <si>
    <t>Szakfeladatokra elszámolt eredményszemléletű bevételek (=16+17+18)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</si>
  <si>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</si>
  <si>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</si>
  <si>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</si>
  <si>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</si>
  <si>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</si>
  <si>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</si>
  <si>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</si>
  <si>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</si>
  <si>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Beruházásokból, felújításokból aktivált érték</t>
  </si>
  <si>
    <t>Összes növekedés  (=02+…+07)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</si>
  <si>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</si>
  <si>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</si>
  <si>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</si>
  <si>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</si>
  <si>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</si>
  <si>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</si>
  <si>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Teljesen (0-ra) leírt eszközök bruttó értéke</t>
  </si>
  <si>
    <t>igazgató (főigazgató), igazgatóhelyettes (főigazgató-helyettes)</t>
  </si>
  <si>
    <t>"C", "D" fizetési osztály  összesen</t>
  </si>
  <si>
    <t>KÖZALKALMAZOTTAK ÖSSZESEN (=23+...+35)</t>
  </si>
  <si>
    <t>EGYÉB BÉRRENDSZER ÖSSZESEN (=58+…+64)</t>
  </si>
  <si>
    <t>FOGLALKOZTATOTTAK ÖSSZESEN (=22+36+46+52+57+65+77)</t>
  </si>
  <si>
    <t>8730111  Idõskorúak tartós bentlakásos szociális ellátása Alaptevékenység</t>
  </si>
  <si>
    <t>adatok Ft-ban</t>
  </si>
  <si>
    <t>"E", "J" fizetési osztály összesen</t>
  </si>
  <si>
    <t>E/III/1 December havi illetmények, munkabérek elszámolása</t>
  </si>
  <si>
    <t>E) EGYÉB SAJÁTOS ESZKÖZOLDALI  ELSZÁMOLÁSOK (=E/I+E/II+E/III)</t>
  </si>
  <si>
    <t>09        Különféle egyéb eredményszemléletű bevételek</t>
  </si>
  <si>
    <t>10        Anyagköltség</t>
  </si>
  <si>
    <t>11        Igénybe vett szolgáltatások értéke</t>
  </si>
  <si>
    <t>13        Eladott (közvetített) szolgáltatások értéke</t>
  </si>
  <si>
    <t xml:space="preserve">IV        Anyagjellegű ráfordítások (=10+11+12+13) </t>
  </si>
  <si>
    <t>14        Bérköltség</t>
  </si>
  <si>
    <t>15        Személyi jellegű egyéb kifizetések</t>
  </si>
  <si>
    <t>16        Bérjárulékok</t>
  </si>
  <si>
    <t>20        Egyéb kapott (járó) kamatok és kamatjellegű eredményszemléletű bevételek</t>
  </si>
  <si>
    <t>V         Személyi jellegű ráfordítások (=14+15+16)</t>
  </si>
  <si>
    <t>VII      Egyéb ráfordítások</t>
  </si>
  <si>
    <t>VIII.     Pénzügyi műveletek eredményszemléletű bevételei (17+18+19+20+21)</t>
  </si>
  <si>
    <t xml:space="preserve">C)        MÉRLEG SZERINTI EREDMÉNY (=±A±B) </t>
  </si>
  <si>
    <t>B)        PÉNZÜGYI MŰVELETEK EREDMÉNYE (VIII-IX)</t>
  </si>
  <si>
    <t>A)       TEVÉKENYSÉGEK EREDMÉNYE (=I±II+III-IV-V-VI-VII)</t>
  </si>
  <si>
    <t xml:space="preserve">A/II/4 Beruházások, felújítások </t>
  </si>
  <si>
    <t>D/I/4a - ebből: költségvetési évben esedékes követelések tulajdonosi bevételekre</t>
  </si>
  <si>
    <t>I        Tevékenység nettó eredményszemléletű bevétele (=01+02+03)</t>
  </si>
  <si>
    <t>08        Felhalmozási célú támogatások eredményszemléletű bevételei</t>
  </si>
  <si>
    <t>III        Egyéb eredményszemléletű bevételek (=06+07+08+09)</t>
  </si>
  <si>
    <t>IV        Anyagjellegű ráfordítások (=10+11+12+13)</t>
  </si>
  <si>
    <t>V        Személyi jellegű ráfordítások (=14+15+16)</t>
  </si>
  <si>
    <t>A) TEVÉKENYSÉGEK EREDMÉNYE (=I±II+III-IV-V-VI-VII)</t>
  </si>
  <si>
    <t>20        Kapott (járó) kamatok és kamatjellegű eredményszemléletű bevételek</t>
  </si>
  <si>
    <t>VIII        Pénzügyi műveletek eredményszemléletű bevételei (=17+18+19+20+21)</t>
  </si>
  <si>
    <t xml:space="preserve">B)        PÉNZÜGYI MŰVELETEK EREDMÉNYE (=VIII-IX) </t>
  </si>
  <si>
    <t>C)        MÉRLEG SZERINTI EREDMÉNY (=±A±B)</t>
  </si>
  <si>
    <t>Meg nem térült közvetlen önköltség (=11-19)</t>
  </si>
  <si>
    <t>B75</t>
  </si>
  <si>
    <t>Kiküldetések, reklám- és propaganda kiadások</t>
  </si>
  <si>
    <t>Kiküldetések</t>
  </si>
  <si>
    <t>Belső ellenőrzési feladatokhoz hozzájárulás</t>
  </si>
  <si>
    <t>K61</t>
  </si>
  <si>
    <t>Immateriális javak beszerzése, létesítése</t>
  </si>
  <si>
    <t>072111 Háziorvosi alapellátás</t>
  </si>
  <si>
    <t>091140 Óvodai nevelés, ellátás működtetési feladatai</t>
  </si>
  <si>
    <t>Támogatásértékű működési kiadás társulásnak</t>
  </si>
  <si>
    <t>Önkormányzat által saját hatáskörben adott pénzügyi ellátás</t>
  </si>
  <si>
    <t xml:space="preserve"> </t>
  </si>
  <si>
    <t>106020 Lakásfenntartással, lakhatással összefüggő ellátások</t>
  </si>
  <si>
    <t>K5021</t>
  </si>
  <si>
    <t>A helyi önkormányzatok előző évi elszámolásaiból származó kiadások</t>
  </si>
  <si>
    <t>031060 Bűnmegelőzés</t>
  </si>
  <si>
    <t>Működési célú pénzeszköz átadás egyéb civil szervezeteknek</t>
  </si>
  <si>
    <t xml:space="preserve">2017. évi költségvetés kiadásai </t>
  </si>
  <si>
    <t>Egyéb működési célú támogatások bevételei államháztartáson belülről</t>
  </si>
  <si>
    <t>Egyéb felhalmozási célú átvett pénzeszközök civil szervezetektől</t>
  </si>
  <si>
    <t>900010 Központi költségvetés funkcióra nem sorolható bevételei államháztartáson kívülről</t>
  </si>
  <si>
    <t>Talajterhelési díj</t>
  </si>
  <si>
    <t>2017. évi költségvetés bevételei</t>
  </si>
  <si>
    <t>2017. évi BEVÉTELEK részletezése</t>
  </si>
  <si>
    <t>Egyéb tárgyi eszközök beszerzése, létesítése</t>
  </si>
  <si>
    <t>2017. évi KIADÁSOK részletezése</t>
  </si>
  <si>
    <t>2017. évi KIADÁSOK feladatonkénti  bontása</t>
  </si>
  <si>
    <t>2017. évi BEVÉTELEK feladatonkénti  bontása</t>
  </si>
  <si>
    <t>Maradványkimutatás 2017.</t>
  </si>
  <si>
    <t>Személyi juttatások, a foglalkoztatottak, választott tisztségviselők összetételének alakulása 2017-ban</t>
  </si>
  <si>
    <t>A/I/2 Szellemi termékek</t>
  </si>
  <si>
    <t>A/I Immateriális javak (=A/I/1+A/I/2+A/I/3)</t>
  </si>
  <si>
    <t>D/III/1 Adott előlegek</t>
  </si>
  <si>
    <t>G/II Nemzeti vagyon változásai</t>
  </si>
  <si>
    <t>Eredménykimutatás 2017.</t>
  </si>
  <si>
    <t xml:space="preserve">Szakfeladatonkénti kimutatás a 2017. évi költségekről és a megtérült költségekről </t>
  </si>
  <si>
    <t>Immateriális javak beszerzése, nem aktivált beruházások</t>
  </si>
  <si>
    <t>Kimutatás az immateriális javak, tárgyi eszközök, koncesszióba, vagyonkezelésbe adott eszközök állományának 2017. évi alakulásáról</t>
  </si>
  <si>
    <t>Térítésmentes átvétel</t>
  </si>
  <si>
    <t>Alapításkori átvétel, vagyonkezelésbe vétel miatti átvétel, vagyonkezelői jog visszavétele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</si>
  <si>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</si>
  <si>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</si>
  <si>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</si>
  <si>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Teljesen (0-ig) leírt eszközök bruttó értéke</t>
  </si>
  <si>
    <t>2017. évi Költségvetés Mérlege</t>
  </si>
  <si>
    <t>Faluház nyílászáró csere</t>
  </si>
  <si>
    <t>2017. évi költségvetés FELÚJÍTÁSI kiadásai célonkénti bontásban</t>
  </si>
  <si>
    <t>Teljesítés 2017.12.31-ig (Ft)</t>
  </si>
  <si>
    <t>TAK elkészítéséhez kapcsolódó feladatok</t>
  </si>
  <si>
    <t>56-os emlékmű létesítése</t>
  </si>
  <si>
    <t>Tárgyi eszközök beszerzése, létesítése</t>
  </si>
  <si>
    <t>Fűnyíró beszerzése (közfoglalkoztatás)</t>
  </si>
  <si>
    <t>2017. évi költségvetés BERUHÁZÁSI kiadásai feladatonkénti bontásban</t>
  </si>
  <si>
    <t>2016. teljesítés (adatok eFt-ban)</t>
  </si>
  <si>
    <t>2017. teljesítés (adatok Ft-ban)</t>
  </si>
  <si>
    <t>1. melléklet a 6/2018. (V. 30.) önkormányzati rendelethez</t>
  </si>
  <si>
    <t>2. melléklet a 6/2018. (V. 30.) önkormányzati rendelethez</t>
  </si>
  <si>
    <t>3. melléklet a 6/2018. (V. 30.) önkormányzati rendelethez</t>
  </si>
  <si>
    <t>4. melléklet a 6/2018. (V. 30.) önkormányzati rendelethez</t>
  </si>
  <si>
    <t>5. melléklet a 6/2018. (V. 30.) önkormányzati rendelethez</t>
  </si>
  <si>
    <t>6. melléklet a 6/2018. (V. 30.) önkormányzati rendelethez</t>
  </si>
  <si>
    <t xml:space="preserve">7. melléklet a 6/2018. (V. 30.) önkormányzati rendelethez  </t>
  </si>
  <si>
    <t>8. melléklet a 6/2018. (V. 30.) önkormányzati rendelethez</t>
  </si>
  <si>
    <t>9. melléklet a 6/2018. (V. 30.) önkormányzati rendelethez</t>
  </si>
  <si>
    <t>10. melléklet a 6/2018. (V. 30.) önkormányzati rendelethez</t>
  </si>
  <si>
    <t>11. melléklet a 6/2018. (V. 30.) önkormányzati rendelethez</t>
  </si>
  <si>
    <t>12. melléklet a 6/2018. (V. 30.) önkormányzati rendelethez</t>
  </si>
  <si>
    <t>13. melléklet a 6/2018. (V. 30.) önkormányzati rendelethez</t>
  </si>
  <si>
    <t>14. melléklet a 6/2018. (V. 30.) önkormányzati rendelethez</t>
  </si>
  <si>
    <t>15. melléklet a 6/2018. (V. 30.) önkormányzati rendelethez</t>
  </si>
  <si>
    <t>16. melléklet a 6/2018. (V. 30.) önkormányzati rendelethez</t>
  </si>
  <si>
    <t>17. melléklet a 6/2018. (V. 30.) önkormányzati rendelethez</t>
  </si>
  <si>
    <t>18. melléklet a  6/2018. (V. 30.) önkormányzati rendelethez</t>
  </si>
  <si>
    <t>19. melléklet a 6/2018. (V. 30.) önkormányzati rendelethez</t>
  </si>
  <si>
    <t>20. melléklet a 6/2018. (V. 30.) önkormányzati rendelethez</t>
  </si>
  <si>
    <t>21. melléklet a 6/2018. (V. 30.) önkormányzati rendelethez</t>
  </si>
  <si>
    <t>22. melléklet a 6/2018. (V. 30.) önkormányzati rendelethez</t>
  </si>
  <si>
    <t>23. melléklet a 6/2018. (V. 30.) önkormányzati rendelethez</t>
  </si>
  <si>
    <t>24. melléklet a 6/2018. (V. 30.)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</si>
</sst>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12"/>
      <color indexed="2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62"/>
      <name val="Times New Roman"/>
      <family val="1"/>
    </font>
    <font>
      <sz val="10"/>
      <color indexed="62"/>
      <name val="Arial"/>
      <family val="2"/>
    </font>
    <font>
      <b/>
      <sz val="12"/>
      <color indexed="62"/>
      <name val="Times New Roman"/>
      <family val="1"/>
    </font>
    <font>
      <sz val="12"/>
      <color indexed="62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20"/>
      <name val="Times New Roman"/>
      <family val="1"/>
    </font>
    <font>
      <sz val="10"/>
      <color indexed="20"/>
      <name val="MS Sans Serif"/>
      <family val="2"/>
    </font>
    <font>
      <sz val="10"/>
      <color indexed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37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0" fontId="0" fillId="0" borderId="0" xfId="63">
      <alignment/>
      <protection/>
    </xf>
    <xf numFmtId="0" fontId="18" fillId="0" borderId="0" xfId="57" applyFont="1">
      <alignment/>
      <protection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60" applyFont="1">
      <alignment/>
      <protection/>
    </xf>
    <xf numFmtId="2" fontId="1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63" applyFont="1">
      <alignment/>
      <protection/>
    </xf>
    <xf numFmtId="0" fontId="0" fillId="0" borderId="0" xfId="60" applyFont="1">
      <alignment/>
      <protection/>
    </xf>
    <xf numFmtId="3" fontId="0" fillId="0" borderId="0" xfId="60" applyNumberFormat="1" applyFont="1">
      <alignment/>
      <protection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9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3" fontId="19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0" fillId="0" borderId="0" xfId="62" applyFont="1">
      <alignment/>
      <protection/>
    </xf>
    <xf numFmtId="0" fontId="0" fillId="0" borderId="0" xfId="62">
      <alignment/>
      <protection/>
    </xf>
    <xf numFmtId="0" fontId="18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3" fontId="18" fillId="0" borderId="0" xfId="0" applyNumberFormat="1" applyFont="1" applyFill="1" applyAlignment="1">
      <alignment horizontal="center"/>
    </xf>
    <xf numFmtId="0" fontId="19" fillId="24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Fill="1" applyAlignment="1">
      <alignment horizontal="left"/>
    </xf>
    <xf numFmtId="3" fontId="19" fillId="0" borderId="0" xfId="0" applyNumberFormat="1" applyFont="1" applyFill="1" applyAlignment="1">
      <alignment horizontal="right"/>
    </xf>
    <xf numFmtId="2" fontId="18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9" fillId="24" borderId="0" xfId="0" applyFont="1" applyFill="1" applyBorder="1" applyAlignment="1">
      <alignment horizontal="left"/>
    </xf>
    <xf numFmtId="3" fontId="19" fillId="24" borderId="0" xfId="0" applyNumberFormat="1" applyFont="1" applyFill="1" applyBorder="1" applyAlignment="1">
      <alignment horizontal="right" wrapText="1"/>
    </xf>
    <xf numFmtId="3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  <xf numFmtId="2" fontId="19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/>
    </xf>
    <xf numFmtId="3" fontId="19" fillId="24" borderId="0" xfId="0" applyNumberFormat="1" applyFont="1" applyFill="1" applyAlignment="1">
      <alignment horizontal="right"/>
    </xf>
    <xf numFmtId="0" fontId="18" fillId="0" borderId="0" xfId="0" applyFont="1" applyFill="1" applyAlignment="1">
      <alignment/>
    </xf>
    <xf numFmtId="168" fontId="18" fillId="0" borderId="0" xfId="0" applyNumberFormat="1" applyFont="1" applyFill="1" applyAlignment="1">
      <alignment horizontal="center"/>
    </xf>
    <xf numFmtId="168" fontId="1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/>
    </xf>
    <xf numFmtId="2" fontId="18" fillId="0" borderId="0" xfId="0" applyNumberFormat="1" applyFont="1" applyBorder="1" applyAlignment="1">
      <alignment/>
    </xf>
    <xf numFmtId="2" fontId="19" fillId="0" borderId="0" xfId="0" applyNumberFormat="1" applyFont="1" applyAlignment="1">
      <alignment/>
    </xf>
    <xf numFmtId="0" fontId="19" fillId="0" borderId="0" xfId="63" applyFont="1">
      <alignment/>
      <protection/>
    </xf>
    <xf numFmtId="0" fontId="18" fillId="0" borderId="0" xfId="60" applyFont="1">
      <alignment/>
      <protection/>
    </xf>
    <xf numFmtId="0" fontId="18" fillId="0" borderId="0" xfId="59" applyFont="1">
      <alignment/>
      <protection/>
    </xf>
    <xf numFmtId="0" fontId="19" fillId="0" borderId="0" xfId="59" applyFont="1">
      <alignment/>
      <protection/>
    </xf>
    <xf numFmtId="0" fontId="18" fillId="0" borderId="0" xfId="59" applyFont="1" applyAlignment="1">
      <alignment horizontal="left"/>
      <protection/>
    </xf>
    <xf numFmtId="0" fontId="1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0" fontId="29" fillId="0" borderId="0" xfId="0" applyFont="1" applyFill="1" applyAlignment="1">
      <alignment/>
    </xf>
    <xf numFmtId="3" fontId="29" fillId="0" borderId="0" xfId="0" applyNumberFormat="1" applyFont="1" applyFill="1" applyAlignment="1">
      <alignment/>
    </xf>
    <xf numFmtId="2" fontId="29" fillId="0" borderId="0" xfId="0" applyNumberFormat="1" applyFont="1" applyFill="1" applyAlignment="1">
      <alignment/>
    </xf>
    <xf numFmtId="0" fontId="30" fillId="0" borderId="0" xfId="60" applyFont="1">
      <alignment/>
      <protection/>
    </xf>
    <xf numFmtId="0" fontId="30" fillId="0" borderId="0" xfId="63" applyFont="1">
      <alignment/>
      <protection/>
    </xf>
    <xf numFmtId="3" fontId="30" fillId="0" borderId="0" xfId="60" applyNumberFormat="1" applyFont="1">
      <alignment/>
      <protection/>
    </xf>
    <xf numFmtId="0" fontId="29" fillId="0" borderId="0" xfId="57" applyFont="1">
      <alignment/>
      <protection/>
    </xf>
    <xf numFmtId="0" fontId="31" fillId="0" borderId="0" xfId="57" applyFont="1" applyBorder="1" applyAlignment="1">
      <alignment wrapText="1"/>
      <protection/>
    </xf>
    <xf numFmtId="0" fontId="29" fillId="0" borderId="0" xfId="57" applyFont="1" applyBorder="1">
      <alignment/>
      <protection/>
    </xf>
    <xf numFmtId="0" fontId="32" fillId="0" borderId="0" xfId="0" applyFont="1" applyAlignment="1">
      <alignment/>
    </xf>
    <xf numFmtId="3" fontId="31" fillId="0" borderId="0" xfId="0" applyNumberFormat="1" applyFont="1" applyBorder="1" applyAlignment="1">
      <alignment horizontal="right"/>
    </xf>
    <xf numFmtId="0" fontId="30" fillId="0" borderId="0" xfId="0" applyFont="1" applyAlignment="1">
      <alignment horizontal="left"/>
    </xf>
    <xf numFmtId="0" fontId="30" fillId="0" borderId="0" xfId="62" applyFont="1">
      <alignment/>
      <protection/>
    </xf>
    <xf numFmtId="168" fontId="19" fillId="24" borderId="0" xfId="0" applyNumberFormat="1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60" applyFont="1" applyBorder="1" applyAlignment="1">
      <alignment horizontal="center"/>
      <protection/>
    </xf>
    <xf numFmtId="3" fontId="19" fillId="24" borderId="0" xfId="0" applyNumberFormat="1" applyFont="1" applyFill="1" applyAlignment="1">
      <alignment horizontal="center"/>
    </xf>
    <xf numFmtId="0" fontId="19" fillId="24" borderId="0" xfId="0" applyFont="1" applyFill="1" applyAlignment="1">
      <alignment horizontal="left"/>
    </xf>
    <xf numFmtId="0" fontId="19" fillId="0" borderId="11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wrapText="1"/>
    </xf>
    <xf numFmtId="3" fontId="19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wrapText="1"/>
    </xf>
    <xf numFmtId="3" fontId="18" fillId="0" borderId="0" xfId="0" applyNumberFormat="1" applyFont="1" applyFill="1" applyBorder="1" applyAlignment="1">
      <alignment horizontal="center" wrapText="1"/>
    </xf>
    <xf numFmtId="168" fontId="19" fillId="0" borderId="12" xfId="0" applyNumberFormat="1" applyFont="1" applyFill="1" applyBorder="1" applyAlignment="1">
      <alignment horizontal="center"/>
    </xf>
    <xf numFmtId="168" fontId="18" fillId="0" borderId="12" xfId="0" applyNumberFormat="1" applyFont="1" applyFill="1" applyBorder="1" applyAlignment="1">
      <alignment horizontal="center"/>
    </xf>
    <xf numFmtId="0" fontId="18" fillId="24" borderId="0" xfId="0" applyFont="1" applyFill="1" applyAlignment="1">
      <alignment horizontal="left"/>
    </xf>
    <xf numFmtId="0" fontId="18" fillId="24" borderId="0" xfId="0" applyFont="1" applyFill="1" applyAlignment="1">
      <alignment/>
    </xf>
    <xf numFmtId="0" fontId="19" fillId="24" borderId="0" xfId="0" applyFont="1" applyFill="1" applyBorder="1" applyAlignment="1">
      <alignment/>
    </xf>
    <xf numFmtId="0" fontId="19" fillId="24" borderId="13" xfId="0" applyFont="1" applyFill="1" applyBorder="1" applyAlignment="1">
      <alignment/>
    </xf>
    <xf numFmtId="3" fontId="19" fillId="24" borderId="12" xfId="0" applyNumberFormat="1" applyFont="1" applyFill="1" applyBorder="1" applyAlignment="1">
      <alignment horizontal="right"/>
    </xf>
    <xf numFmtId="168" fontId="19" fillId="24" borderId="12" xfId="0" applyNumberFormat="1" applyFont="1" applyFill="1" applyBorder="1" applyAlignment="1">
      <alignment horizontal="center"/>
    </xf>
    <xf numFmtId="3" fontId="18" fillId="0" borderId="0" xfId="0" applyNumberFormat="1" applyFont="1" applyFill="1" applyAlignment="1">
      <alignment horizontal="right"/>
    </xf>
    <xf numFmtId="3" fontId="19" fillId="24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10" xfId="60" applyFont="1" applyBorder="1" applyAlignment="1">
      <alignment horizontal="center" vertical="center"/>
      <protection/>
    </xf>
    <xf numFmtId="0" fontId="19" fillId="0" borderId="10" xfId="60" applyFont="1" applyBorder="1" applyAlignment="1">
      <alignment horizontal="center" vertical="center" wrapText="1"/>
      <protection/>
    </xf>
    <xf numFmtId="0" fontId="19" fillId="0" borderId="0" xfId="60" applyFont="1" applyFill="1" applyAlignment="1">
      <alignment horizontal="left"/>
      <protection/>
    </xf>
    <xf numFmtId="3" fontId="18" fillId="0" borderId="0" xfId="60" applyNumberFormat="1" applyFont="1" applyFill="1" applyBorder="1" applyAlignment="1">
      <alignment horizontal="right"/>
      <protection/>
    </xf>
    <xf numFmtId="0" fontId="18" fillId="0" borderId="0" xfId="60" applyFont="1" applyFill="1" applyBorder="1" applyAlignment="1">
      <alignment horizontal="right"/>
      <protection/>
    </xf>
    <xf numFmtId="3" fontId="18" fillId="0" borderId="0" xfId="60" applyNumberFormat="1" applyFont="1">
      <alignment/>
      <protection/>
    </xf>
    <xf numFmtId="49" fontId="19" fillId="0" borderId="0" xfId="60" applyNumberFormat="1" applyFont="1" applyAlignment="1">
      <alignment horizontal="left"/>
      <protection/>
    </xf>
    <xf numFmtId="0" fontId="19" fillId="0" borderId="0" xfId="60" applyFont="1" applyAlignment="1">
      <alignment horizontal="left"/>
      <protection/>
    </xf>
    <xf numFmtId="3" fontId="18" fillId="0" borderId="0" xfId="0" applyNumberFormat="1" applyFont="1" applyFill="1" applyBorder="1" applyAlignment="1">
      <alignment wrapText="1"/>
    </xf>
    <xf numFmtId="0" fontId="33" fillId="0" borderId="0" xfId="60" applyFont="1">
      <alignment/>
      <protection/>
    </xf>
    <xf numFmtId="3" fontId="19" fillId="0" borderId="0" xfId="60" applyNumberFormat="1" applyFont="1">
      <alignment/>
      <protection/>
    </xf>
    <xf numFmtId="0" fontId="0" fillId="0" borderId="0" xfId="60" applyFont="1">
      <alignment/>
      <protection/>
    </xf>
    <xf numFmtId="0" fontId="19" fillId="0" borderId="14" xfId="0" applyFont="1" applyFill="1" applyBorder="1" applyAlignment="1">
      <alignment horizontal="left"/>
    </xf>
    <xf numFmtId="3" fontId="19" fillId="0" borderId="14" xfId="0" applyNumberFormat="1" applyFont="1" applyFill="1" applyBorder="1" applyAlignment="1">
      <alignment horizontal="right"/>
    </xf>
    <xf numFmtId="168" fontId="19" fillId="0" borderId="0" xfId="0" applyNumberFormat="1" applyFont="1" applyFill="1" applyAlignment="1">
      <alignment/>
    </xf>
    <xf numFmtId="0" fontId="18" fillId="0" borderId="14" xfId="0" applyFont="1" applyFill="1" applyBorder="1" applyAlignment="1">
      <alignment horizontal="left"/>
    </xf>
    <xf numFmtId="3" fontId="18" fillId="0" borderId="14" xfId="0" applyNumberFormat="1" applyFont="1" applyFill="1" applyBorder="1" applyAlignment="1">
      <alignment horizontal="right"/>
    </xf>
    <xf numFmtId="168" fontId="18" fillId="0" borderId="0" xfId="0" applyNumberFormat="1" applyFont="1" applyFill="1" applyAlignment="1">
      <alignment/>
    </xf>
    <xf numFmtId="3" fontId="18" fillId="0" borderId="14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4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/>
    </xf>
    <xf numFmtId="3" fontId="18" fillId="0" borderId="14" xfId="0" applyNumberFormat="1" applyFont="1" applyFill="1" applyBorder="1" applyAlignment="1">
      <alignment horizontal="left"/>
    </xf>
    <xf numFmtId="0" fontId="34" fillId="0" borderId="0" xfId="0" applyFont="1" applyFill="1" applyAlignment="1">
      <alignment horizontal="left"/>
    </xf>
    <xf numFmtId="0" fontId="18" fillId="0" borderId="14" xfId="0" applyFont="1" applyFill="1" applyBorder="1" applyAlignment="1">
      <alignment wrapText="1"/>
    </xf>
    <xf numFmtId="3" fontId="18" fillId="0" borderId="14" xfId="0" applyNumberFormat="1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3" fontId="19" fillId="0" borderId="15" xfId="0" applyNumberFormat="1" applyFont="1" applyFill="1" applyBorder="1" applyAlignment="1">
      <alignment horizontal="left"/>
    </xf>
    <xf numFmtId="3" fontId="19" fillId="0" borderId="15" xfId="0" applyNumberFormat="1" applyFont="1" applyFill="1" applyBorder="1" applyAlignment="1">
      <alignment horizontal="right"/>
    </xf>
    <xf numFmtId="3" fontId="18" fillId="0" borderId="15" xfId="0" applyNumberFormat="1" applyFont="1" applyFill="1" applyBorder="1" applyAlignment="1">
      <alignment horizontal="left"/>
    </xf>
    <xf numFmtId="3" fontId="18" fillId="0" borderId="15" xfId="0" applyNumberFormat="1" applyFont="1" applyFill="1" applyBorder="1" applyAlignment="1">
      <alignment horizontal="center"/>
    </xf>
    <xf numFmtId="49" fontId="19" fillId="24" borderId="14" xfId="0" applyNumberFormat="1" applyFont="1" applyFill="1" applyBorder="1" applyAlignment="1">
      <alignment horizontal="right"/>
    </xf>
    <xf numFmtId="3" fontId="19" fillId="24" borderId="16" xfId="0" applyNumberFormat="1" applyFont="1" applyFill="1" applyBorder="1" applyAlignment="1">
      <alignment horizontal="right"/>
    </xf>
    <xf numFmtId="168" fontId="19" fillId="24" borderId="0" xfId="0" applyNumberFormat="1" applyFont="1" applyFill="1" applyAlignment="1">
      <alignment/>
    </xf>
    <xf numFmtId="3" fontId="19" fillId="24" borderId="14" xfId="0" applyNumberFormat="1" applyFont="1" applyFill="1" applyBorder="1" applyAlignment="1">
      <alignment horizontal="right"/>
    </xf>
    <xf numFmtId="3" fontId="19" fillId="0" borderId="14" xfId="0" applyNumberFormat="1" applyFont="1" applyFill="1" applyBorder="1" applyAlignment="1">
      <alignment/>
    </xf>
    <xf numFmtId="3" fontId="18" fillId="0" borderId="14" xfId="0" applyNumberFormat="1" applyFont="1" applyFill="1" applyBorder="1" applyAlignment="1">
      <alignment/>
    </xf>
    <xf numFmtId="0" fontId="19" fillId="24" borderId="14" xfId="0" applyFont="1" applyFill="1" applyBorder="1" applyAlignment="1">
      <alignment horizontal="left"/>
    </xf>
    <xf numFmtId="49" fontId="19" fillId="24" borderId="14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2" fontId="19" fillId="24" borderId="14" xfId="0" applyNumberFormat="1" applyFont="1" applyFill="1" applyBorder="1" applyAlignment="1">
      <alignment horizontal="right"/>
    </xf>
    <xf numFmtId="3" fontId="19" fillId="24" borderId="14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left"/>
    </xf>
    <xf numFmtId="3" fontId="19" fillId="0" borderId="13" xfId="0" applyNumberFormat="1" applyFont="1" applyFill="1" applyBorder="1" applyAlignment="1">
      <alignment horizontal="right"/>
    </xf>
    <xf numFmtId="3" fontId="18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/>
    </xf>
    <xf numFmtId="3" fontId="19" fillId="0" borderId="12" xfId="0" applyNumberFormat="1" applyFont="1" applyFill="1" applyBorder="1" applyAlignment="1">
      <alignment horizontal="left"/>
    </xf>
    <xf numFmtId="3" fontId="18" fillId="0" borderId="12" xfId="0" applyNumberFormat="1" applyFont="1" applyFill="1" applyBorder="1" applyAlignment="1">
      <alignment horizontal="left"/>
    </xf>
    <xf numFmtId="3" fontId="19" fillId="0" borderId="13" xfId="0" applyNumberFormat="1" applyFont="1" applyFill="1" applyBorder="1" applyAlignment="1">
      <alignment horizontal="left"/>
    </xf>
    <xf numFmtId="0" fontId="18" fillId="0" borderId="14" xfId="0" applyFont="1" applyFill="1" applyBorder="1" applyAlignment="1">
      <alignment/>
    </xf>
    <xf numFmtId="3" fontId="18" fillId="0" borderId="15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left"/>
    </xf>
    <xf numFmtId="0" fontId="18" fillId="0" borderId="17" xfId="0" applyFont="1" applyFill="1" applyBorder="1" applyAlignment="1">
      <alignment/>
    </xf>
    <xf numFmtId="0" fontId="18" fillId="0" borderId="17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3" fontId="18" fillId="0" borderId="18" xfId="0" applyNumberFormat="1" applyFont="1" applyFill="1" applyBorder="1" applyAlignment="1">
      <alignment horizontal="center"/>
    </xf>
    <xf numFmtId="168" fontId="18" fillId="0" borderId="17" xfId="0" applyNumberFormat="1" applyFont="1" applyFill="1" applyBorder="1" applyAlignment="1">
      <alignment/>
    </xf>
    <xf numFmtId="168" fontId="18" fillId="0" borderId="0" xfId="0" applyNumberFormat="1" applyFont="1" applyFill="1" applyBorder="1" applyAlignment="1">
      <alignment/>
    </xf>
    <xf numFmtId="168" fontId="19" fillId="0" borderId="0" xfId="0" applyNumberFormat="1" applyFont="1" applyFill="1" applyBorder="1" applyAlignment="1">
      <alignment/>
    </xf>
    <xf numFmtId="3" fontId="18" fillId="0" borderId="17" xfId="0" applyNumberFormat="1" applyFont="1" applyFill="1" applyBorder="1" applyAlignment="1">
      <alignment horizontal="center"/>
    </xf>
    <xf numFmtId="168" fontId="19" fillId="24" borderId="0" xfId="0" applyNumberFormat="1" applyFont="1" applyFill="1" applyBorder="1" applyAlignment="1">
      <alignment/>
    </xf>
    <xf numFmtId="0" fontId="19" fillId="24" borderId="14" xfId="0" applyFont="1" applyFill="1" applyBorder="1" applyAlignment="1">
      <alignment horizontal="right"/>
    </xf>
    <xf numFmtId="3" fontId="19" fillId="0" borderId="0" xfId="0" applyNumberFormat="1" applyFont="1" applyAlignment="1">
      <alignment/>
    </xf>
    <xf numFmtId="0" fontId="19" fillId="0" borderId="10" xfId="60" applyFont="1" applyBorder="1" applyAlignment="1">
      <alignment vertical="center"/>
      <protection/>
    </xf>
    <xf numFmtId="3" fontId="18" fillId="0" borderId="0" xfId="60" applyNumberFormat="1" applyFont="1" applyFill="1">
      <alignment/>
      <protection/>
    </xf>
    <xf numFmtId="3" fontId="18" fillId="0" borderId="0" xfId="60" applyNumberFormat="1" applyFont="1" applyBorder="1">
      <alignment/>
      <protection/>
    </xf>
    <xf numFmtId="3" fontId="18" fillId="0" borderId="0" xfId="60" applyNumberFormat="1" applyFont="1" applyFill="1" applyBorder="1">
      <alignment/>
      <protection/>
    </xf>
    <xf numFmtId="0" fontId="18" fillId="0" borderId="0" xfId="0" applyFont="1" applyFill="1" applyBorder="1" applyAlignment="1">
      <alignment/>
    </xf>
    <xf numFmtId="0" fontId="19" fillId="0" borderId="19" xfId="0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>
      <alignment horizontal="right"/>
    </xf>
    <xf numFmtId="3" fontId="19" fillId="0" borderId="20" xfId="0" applyNumberFormat="1" applyFont="1" applyFill="1" applyBorder="1" applyAlignment="1">
      <alignment/>
    </xf>
    <xf numFmtId="3" fontId="18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1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14" xfId="0" applyFont="1" applyBorder="1" applyAlignment="1">
      <alignment/>
    </xf>
    <xf numFmtId="3" fontId="18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/>
    </xf>
    <xf numFmtId="3" fontId="18" fillId="0" borderId="0" xfId="0" applyNumberFormat="1" applyFont="1" applyAlignment="1">
      <alignment horizontal="left"/>
    </xf>
    <xf numFmtId="168" fontId="19" fillId="0" borderId="17" xfId="0" applyNumberFormat="1" applyFont="1" applyFill="1" applyBorder="1" applyAlignment="1">
      <alignment/>
    </xf>
    <xf numFmtId="3" fontId="18" fillId="0" borderId="15" xfId="0" applyNumberFormat="1" applyFont="1" applyBorder="1" applyAlignment="1">
      <alignment/>
    </xf>
    <xf numFmtId="3" fontId="18" fillId="0" borderId="14" xfId="0" applyNumberFormat="1" applyFont="1" applyBorder="1" applyAlignment="1">
      <alignment horizontal="left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3" fontId="19" fillId="0" borderId="21" xfId="0" applyNumberFormat="1" applyFont="1" applyBorder="1" applyAlignment="1">
      <alignment/>
    </xf>
    <xf numFmtId="3" fontId="19" fillId="0" borderId="15" xfId="0" applyNumberFormat="1" applyFont="1" applyFill="1" applyBorder="1" applyAlignment="1">
      <alignment/>
    </xf>
    <xf numFmtId="3" fontId="18" fillId="0" borderId="15" xfId="0" applyNumberFormat="1" applyFont="1" applyFill="1" applyBorder="1" applyAlignment="1">
      <alignment horizontal="right"/>
    </xf>
    <xf numFmtId="2" fontId="19" fillId="0" borderId="14" xfId="0" applyNumberFormat="1" applyFont="1" applyFill="1" applyBorder="1" applyAlignment="1">
      <alignment horizontal="right"/>
    </xf>
    <xf numFmtId="3" fontId="19" fillId="0" borderId="10" xfId="63" applyNumberFormat="1" applyFont="1" applyBorder="1" applyAlignment="1">
      <alignment horizontal="center" vertical="center" wrapText="1"/>
      <protection/>
    </xf>
    <xf numFmtId="4" fontId="19" fillId="0" borderId="14" xfId="63" applyNumberFormat="1" applyFont="1" applyBorder="1">
      <alignment/>
      <protection/>
    </xf>
    <xf numFmtId="3" fontId="19" fillId="0" borderId="20" xfId="63" applyNumberFormat="1" applyFont="1" applyBorder="1">
      <alignment/>
      <protection/>
    </xf>
    <xf numFmtId="0" fontId="19" fillId="0" borderId="17" xfId="63" applyFont="1" applyBorder="1">
      <alignment/>
      <protection/>
    </xf>
    <xf numFmtId="0" fontId="19" fillId="0" borderId="18" xfId="63" applyFont="1" applyBorder="1">
      <alignment/>
      <protection/>
    </xf>
    <xf numFmtId="3" fontId="19" fillId="0" borderId="21" xfId="63" applyNumberFormat="1" applyFont="1" applyBorder="1">
      <alignment/>
      <protection/>
    </xf>
    <xf numFmtId="0" fontId="19" fillId="0" borderId="14" xfId="63" applyFont="1" applyBorder="1">
      <alignment/>
      <protection/>
    </xf>
    <xf numFmtId="4" fontId="19" fillId="0" borderId="0" xfId="63" applyNumberFormat="1" applyFont="1" applyBorder="1">
      <alignment/>
      <protection/>
    </xf>
    <xf numFmtId="168" fontId="19" fillId="0" borderId="20" xfId="0" applyNumberFormat="1" applyFont="1" applyFill="1" applyBorder="1" applyAlignment="1">
      <alignment/>
    </xf>
    <xf numFmtId="168" fontId="19" fillId="0" borderId="15" xfId="0" applyNumberFormat="1" applyFont="1" applyFill="1" applyBorder="1" applyAlignment="1">
      <alignment/>
    </xf>
    <xf numFmtId="168" fontId="18" fillId="0" borderId="15" xfId="0" applyNumberFormat="1" applyFont="1" applyFill="1" applyBorder="1" applyAlignment="1">
      <alignment/>
    </xf>
    <xf numFmtId="168" fontId="19" fillId="0" borderId="21" xfId="0" applyNumberFormat="1" applyFont="1" applyFill="1" applyBorder="1" applyAlignment="1">
      <alignment/>
    </xf>
    <xf numFmtId="0" fontId="18" fillId="0" borderId="0" xfId="57" applyFont="1" applyAlignment="1">
      <alignment horizontal="center"/>
      <protection/>
    </xf>
    <xf numFmtId="0" fontId="0" fillId="0" borderId="0" xfId="60" applyFont="1" applyAlignment="1">
      <alignment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18" fillId="0" borderId="0" xfId="60" applyFont="1" applyBorder="1" applyAlignment="1">
      <alignment horizontal="left"/>
      <protection/>
    </xf>
    <xf numFmtId="3" fontId="18" fillId="0" borderId="0" xfId="57" applyNumberFormat="1" applyFont="1" applyBorder="1" applyAlignment="1">
      <alignment horizontal="right" vertical="center" wrapText="1"/>
      <protection/>
    </xf>
    <xf numFmtId="0" fontId="18" fillId="0" borderId="0" xfId="57" applyFont="1" applyBorder="1" applyAlignment="1">
      <alignment vertical="center" wrapText="1"/>
      <protection/>
    </xf>
    <xf numFmtId="0" fontId="18" fillId="0" borderId="17" xfId="57" applyFont="1" applyBorder="1">
      <alignment/>
      <protection/>
    </xf>
    <xf numFmtId="0" fontId="19" fillId="0" borderId="17" xfId="57" applyFont="1" applyBorder="1" applyAlignment="1">
      <alignment wrapText="1"/>
      <protection/>
    </xf>
    <xf numFmtId="3" fontId="19" fillId="0" borderId="17" xfId="57" applyNumberFormat="1" applyFont="1" applyBorder="1" applyAlignment="1">
      <alignment vertical="center"/>
      <protection/>
    </xf>
    <xf numFmtId="0" fontId="18" fillId="0" borderId="0" xfId="60" applyFont="1" applyBorder="1" applyAlignment="1">
      <alignment horizontal="justify"/>
      <protection/>
    </xf>
    <xf numFmtId="3" fontId="19" fillId="0" borderId="17" xfId="57" applyNumberFormat="1" applyFont="1" applyBorder="1" applyAlignment="1">
      <alignment horizontal="right" wrapText="1"/>
      <protection/>
    </xf>
    <xf numFmtId="0" fontId="18" fillId="0" borderId="0" xfId="60" applyFont="1" applyBorder="1">
      <alignment/>
      <protection/>
    </xf>
    <xf numFmtId="3" fontId="18" fillId="0" borderId="22" xfId="57" applyNumberFormat="1" applyFont="1" applyBorder="1" applyAlignment="1">
      <alignment horizontal="right" vertical="center" wrapText="1"/>
      <protection/>
    </xf>
    <xf numFmtId="3" fontId="19" fillId="0" borderId="17" xfId="57" applyNumberFormat="1" applyFont="1" applyBorder="1" applyAlignment="1">
      <alignment horizontal="right" vertical="center" wrapText="1"/>
      <protection/>
    </xf>
    <xf numFmtId="0" fontId="19" fillId="0" borderId="0" xfId="57" applyFont="1" applyBorder="1" applyAlignment="1">
      <alignment wrapText="1"/>
      <protection/>
    </xf>
    <xf numFmtId="3" fontId="19" fillId="0" borderId="0" xfId="57" applyNumberFormat="1" applyFont="1" applyBorder="1" applyAlignment="1">
      <alignment horizontal="right" vertical="center" wrapText="1"/>
      <protection/>
    </xf>
    <xf numFmtId="0" fontId="18" fillId="0" borderId="23" xfId="57" applyFont="1" applyBorder="1">
      <alignment/>
      <protection/>
    </xf>
    <xf numFmtId="0" fontId="19" fillId="0" borderId="23" xfId="57" applyFont="1" applyBorder="1" applyAlignment="1">
      <alignment wrapText="1"/>
      <protection/>
    </xf>
    <xf numFmtId="3" fontId="19" fillId="0" borderId="23" xfId="57" applyNumberFormat="1" applyFont="1" applyBorder="1" applyAlignment="1">
      <alignment wrapText="1"/>
      <protection/>
    </xf>
    <xf numFmtId="3" fontId="19" fillId="0" borderId="14" xfId="0" applyNumberFormat="1" applyFont="1" applyBorder="1" applyAlignment="1">
      <alignment/>
    </xf>
    <xf numFmtId="168" fontId="19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3" fontId="18" fillId="0" borderId="14" xfId="0" applyNumberFormat="1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168" fontId="18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3" fontId="19" fillId="0" borderId="18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68" fontId="19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168" fontId="19" fillId="0" borderId="17" xfId="0" applyNumberFormat="1" applyFont="1" applyBorder="1" applyAlignment="1">
      <alignment/>
    </xf>
    <xf numFmtId="0" fontId="19" fillId="0" borderId="24" xfId="0" applyFont="1" applyFill="1" applyBorder="1" applyAlignment="1">
      <alignment/>
    </xf>
    <xf numFmtId="3" fontId="19" fillId="0" borderId="16" xfId="0" applyNumberFormat="1" applyFont="1" applyBorder="1" applyAlignment="1">
      <alignment/>
    </xf>
    <xf numFmtId="0" fontId="26" fillId="0" borderId="0" xfId="0" applyFont="1" applyAlignment="1">
      <alignment/>
    </xf>
    <xf numFmtId="0" fontId="18" fillId="0" borderId="0" xfId="0" applyFont="1" applyBorder="1" applyAlignment="1">
      <alignment horizontal="justify"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>
      <alignment horizontal="justify"/>
    </xf>
    <xf numFmtId="0" fontId="26" fillId="0" borderId="17" xfId="0" applyFont="1" applyBorder="1" applyAlignment="1">
      <alignment/>
    </xf>
    <xf numFmtId="0" fontId="19" fillId="0" borderId="17" xfId="0" applyFont="1" applyFill="1" applyBorder="1" applyAlignment="1">
      <alignment horizontal="justify"/>
    </xf>
    <xf numFmtId="3" fontId="19" fillId="0" borderId="20" xfId="0" applyNumberFormat="1" applyFont="1" applyBorder="1" applyAlignment="1">
      <alignment/>
    </xf>
    <xf numFmtId="168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3" fontId="18" fillId="0" borderId="25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right"/>
    </xf>
    <xf numFmtId="0" fontId="19" fillId="0" borderId="10" xfId="59" applyFont="1" applyBorder="1" applyAlignment="1">
      <alignment horizontal="left" vertical="center"/>
      <protection/>
    </xf>
    <xf numFmtId="0" fontId="18" fillId="0" borderId="10" xfId="59" applyFont="1" applyBorder="1" applyAlignment="1">
      <alignment horizontal="left" vertical="center"/>
      <protection/>
    </xf>
    <xf numFmtId="0" fontId="19" fillId="0" borderId="10" xfId="59" applyFont="1" applyBorder="1" applyAlignment="1">
      <alignment horizontal="justify"/>
      <protection/>
    </xf>
    <xf numFmtId="168" fontId="19" fillId="0" borderId="10" xfId="59" applyNumberFormat="1" applyFont="1" applyBorder="1" applyAlignment="1">
      <alignment wrapText="1"/>
      <protection/>
    </xf>
    <xf numFmtId="168" fontId="18" fillId="0" borderId="10" xfId="59" applyNumberFormat="1" applyFont="1" applyBorder="1" applyAlignment="1">
      <alignment wrapText="1"/>
      <protection/>
    </xf>
    <xf numFmtId="0" fontId="18" fillId="0" borderId="0" xfId="59" applyFont="1" applyAlignment="1">
      <alignment horizontal="center" vertical="center"/>
      <protection/>
    </xf>
    <xf numFmtId="3" fontId="19" fillId="0" borderId="10" xfId="59" applyNumberFormat="1" applyFont="1" applyBorder="1" applyAlignment="1">
      <alignment horizontal="center" vertical="center"/>
      <protection/>
    </xf>
    <xf numFmtId="0" fontId="0" fillId="0" borderId="0" xfId="63" applyFont="1" applyFill="1">
      <alignment/>
      <protection/>
    </xf>
    <xf numFmtId="0" fontId="0" fillId="0" borderId="0" xfId="61" applyFont="1">
      <alignment/>
      <protection/>
    </xf>
    <xf numFmtId="0" fontId="18" fillId="0" borderId="0" xfId="58" applyFont="1">
      <alignment/>
      <protection/>
    </xf>
    <xf numFmtId="0" fontId="36" fillId="0" borderId="0" xfId="56">
      <alignment/>
      <protection/>
    </xf>
    <xf numFmtId="0" fontId="19" fillId="0" borderId="10" xfId="56" applyFont="1" applyFill="1" applyBorder="1" applyAlignment="1">
      <alignment horizontal="center" vertical="center" wrapText="1"/>
      <protection/>
    </xf>
    <xf numFmtId="0" fontId="28" fillId="0" borderId="0" xfId="56" applyFont="1" applyFill="1">
      <alignment/>
      <protection/>
    </xf>
    <xf numFmtId="0" fontId="37" fillId="0" borderId="0" xfId="56" applyFont="1" applyFill="1">
      <alignment/>
      <protection/>
    </xf>
    <xf numFmtId="0" fontId="33" fillId="0" borderId="0" xfId="56" applyFont="1" applyAlignment="1">
      <alignment horizontal="left" vertical="center" wrapText="1"/>
      <protection/>
    </xf>
    <xf numFmtId="3" fontId="33" fillId="0" borderId="0" xfId="56" applyNumberFormat="1" applyFont="1" applyAlignment="1">
      <alignment horizontal="right" vertical="top" wrapText="1"/>
      <protection/>
    </xf>
    <xf numFmtId="0" fontId="33" fillId="0" borderId="0" xfId="56" applyFont="1">
      <alignment/>
      <protection/>
    </xf>
    <xf numFmtId="0" fontId="28" fillId="0" borderId="0" xfId="56" applyFont="1" applyAlignment="1">
      <alignment horizontal="left" vertical="center" wrapText="1"/>
      <protection/>
    </xf>
    <xf numFmtId="3" fontId="28" fillId="0" borderId="0" xfId="56" applyNumberFormat="1" applyFont="1" applyAlignment="1">
      <alignment horizontal="right" vertical="top" wrapText="1"/>
      <protection/>
    </xf>
    <xf numFmtId="0" fontId="18" fillId="0" borderId="0" xfId="61" applyFont="1" applyAlignment="1">
      <alignment/>
      <protection/>
    </xf>
    <xf numFmtId="0" fontId="18" fillId="0" borderId="0" xfId="58" applyFont="1" applyAlignment="1">
      <alignment vertical="center"/>
      <protection/>
    </xf>
    <xf numFmtId="0" fontId="33" fillId="0" borderId="0" xfId="56" applyFont="1" applyAlignment="1">
      <alignment horizontal="left" vertical="top" wrapText="1"/>
      <protection/>
    </xf>
    <xf numFmtId="0" fontId="28" fillId="0" borderId="0" xfId="56" applyFont="1" applyAlignment="1">
      <alignment horizontal="left" vertical="top" wrapText="1"/>
      <protection/>
    </xf>
    <xf numFmtId="0" fontId="18" fillId="0" borderId="0" xfId="56" applyFont="1" applyAlignment="1">
      <alignment horizontal="left" vertical="top" wrapText="1"/>
      <protection/>
    </xf>
    <xf numFmtId="3" fontId="18" fillId="0" borderId="0" xfId="56" applyNumberFormat="1" applyFont="1" applyAlignment="1">
      <alignment horizontal="right" vertical="top" wrapText="1"/>
      <protection/>
    </xf>
    <xf numFmtId="0" fontId="19" fillId="0" borderId="0" xfId="56" applyFont="1" applyAlignment="1">
      <alignment horizontal="left" vertical="top" wrapText="1"/>
      <protection/>
    </xf>
    <xf numFmtId="3" fontId="19" fillId="0" borderId="0" xfId="56" applyNumberFormat="1" applyFont="1" applyAlignment="1">
      <alignment horizontal="right" vertical="top" wrapText="1"/>
      <protection/>
    </xf>
    <xf numFmtId="0" fontId="18" fillId="0" borderId="0" xfId="56" applyFont="1">
      <alignment/>
      <protection/>
    </xf>
    <xf numFmtId="0" fontId="33" fillId="0" borderId="0" xfId="56" applyFont="1" applyFill="1">
      <alignment/>
      <protection/>
    </xf>
    <xf numFmtId="0" fontId="18" fillId="0" borderId="0" xfId="56" applyFont="1" applyAlignment="1">
      <alignment/>
      <protection/>
    </xf>
    <xf numFmtId="0" fontId="19" fillId="0" borderId="0" xfId="56" applyFont="1">
      <alignment/>
      <protection/>
    </xf>
    <xf numFmtId="3" fontId="19" fillId="0" borderId="0" xfId="56" applyNumberFormat="1" applyFont="1">
      <alignment/>
      <protection/>
    </xf>
    <xf numFmtId="3" fontId="36" fillId="0" borderId="0" xfId="56" applyNumberFormat="1" applyFont="1">
      <alignment/>
      <protection/>
    </xf>
    <xf numFmtId="0" fontId="36" fillId="0" borderId="0" xfId="56" applyFont="1">
      <alignment/>
      <protection/>
    </xf>
    <xf numFmtId="0" fontId="19" fillId="0" borderId="0" xfId="56" applyFont="1" applyFill="1" applyAlignment="1">
      <alignment horizontal="center" vertical="center" wrapText="1"/>
      <protection/>
    </xf>
    <xf numFmtId="0" fontId="18" fillId="0" borderId="0" xfId="63" applyFont="1" applyAlignment="1">
      <alignment vertical="center"/>
      <protection/>
    </xf>
    <xf numFmtId="0" fontId="39" fillId="0" borderId="0" xfId="56" applyFont="1">
      <alignment/>
      <protection/>
    </xf>
    <xf numFmtId="0" fontId="40" fillId="0" borderId="0" xfId="56" applyFont="1">
      <alignment/>
      <protection/>
    </xf>
    <xf numFmtId="0" fontId="38" fillId="0" borderId="0" xfId="56" applyFont="1">
      <alignment/>
      <protection/>
    </xf>
    <xf numFmtId="0" fontId="36" fillId="0" borderId="0" xfId="56" applyFont="1" applyFill="1">
      <alignment/>
      <protection/>
    </xf>
    <xf numFmtId="0" fontId="37" fillId="0" borderId="0" xfId="56" applyFont="1">
      <alignment/>
      <protection/>
    </xf>
    <xf numFmtId="3" fontId="18" fillId="0" borderId="0" xfId="56" applyNumberFormat="1" applyFont="1">
      <alignment/>
      <protection/>
    </xf>
    <xf numFmtId="3" fontId="28" fillId="0" borderId="0" xfId="56" applyNumberFormat="1" applyFont="1">
      <alignment/>
      <protection/>
    </xf>
    <xf numFmtId="0" fontId="36" fillId="0" borderId="0" xfId="56" applyFont="1" applyFill="1" applyBorder="1">
      <alignment/>
      <protection/>
    </xf>
    <xf numFmtId="3" fontId="18" fillId="0" borderId="13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left"/>
    </xf>
    <xf numFmtId="0" fontId="18" fillId="0" borderId="13" xfId="0" applyFont="1" applyFill="1" applyBorder="1" applyAlignment="1">
      <alignment wrapText="1"/>
    </xf>
    <xf numFmtId="3" fontId="18" fillId="0" borderId="13" xfId="0" applyNumberFormat="1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/>
    </xf>
    <xf numFmtId="3" fontId="18" fillId="0" borderId="13" xfId="0" applyNumberFormat="1" applyFont="1" applyFill="1" applyBorder="1" applyAlignment="1">
      <alignment horizontal="left"/>
    </xf>
    <xf numFmtId="3" fontId="19" fillId="0" borderId="10" xfId="59" applyNumberFormat="1" applyFont="1" applyBorder="1" applyAlignment="1">
      <alignment horizontal="right" vertical="center"/>
      <protection/>
    </xf>
    <xf numFmtId="3" fontId="18" fillId="0" borderId="10" xfId="59" applyNumberFormat="1" applyFont="1" applyBorder="1" applyAlignment="1">
      <alignment horizontal="right" vertical="center"/>
      <protection/>
    </xf>
    <xf numFmtId="3" fontId="19" fillId="0" borderId="10" xfId="59" applyNumberFormat="1" applyFont="1" applyBorder="1" applyAlignment="1">
      <alignment horizontal="right"/>
      <protection/>
    </xf>
    <xf numFmtId="0" fontId="18" fillId="0" borderId="0" xfId="0" applyFont="1" applyAlignment="1">
      <alignment horizontal="right"/>
    </xf>
    <xf numFmtId="0" fontId="27" fillId="0" borderId="10" xfId="0" applyFont="1" applyBorder="1" applyAlignment="1">
      <alignment horizontal="center" vertical="center" wrapText="1"/>
    </xf>
    <xf numFmtId="168" fontId="28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0" xfId="63" applyFont="1" applyFill="1" applyAlignment="1">
      <alignment horizontal="right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wrapText="1"/>
    </xf>
    <xf numFmtId="0" fontId="24" fillId="24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60" applyFont="1" applyBorder="1" applyAlignment="1">
      <alignment horizontal="center"/>
      <protection/>
    </xf>
    <xf numFmtId="0" fontId="18" fillId="0" borderId="0" xfId="60" applyFont="1" applyAlignment="1">
      <alignment horizontal="right"/>
      <protection/>
    </xf>
    <xf numFmtId="0" fontId="19" fillId="24" borderId="24" xfId="0" applyFont="1" applyFill="1" applyBorder="1" applyAlignment="1">
      <alignment wrapText="1"/>
    </xf>
    <xf numFmtId="0" fontId="24" fillId="24" borderId="24" xfId="0" applyFont="1" applyFill="1" applyBorder="1" applyAlignment="1">
      <alignment wrapText="1"/>
    </xf>
    <xf numFmtId="0" fontId="24" fillId="24" borderId="16" xfId="0" applyFont="1" applyFill="1" applyBorder="1" applyAlignment="1">
      <alignment wrapText="1"/>
    </xf>
    <xf numFmtId="0" fontId="24" fillId="24" borderId="14" xfId="0" applyFont="1" applyFill="1" applyBorder="1" applyAlignment="1">
      <alignment wrapText="1"/>
    </xf>
    <xf numFmtId="0" fontId="19" fillId="24" borderId="0" xfId="0" applyFont="1" applyFill="1" applyAlignment="1">
      <alignment horizontal="left"/>
    </xf>
    <xf numFmtId="0" fontId="19" fillId="24" borderId="13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24" borderId="14" xfId="0" applyFont="1" applyFill="1" applyBorder="1" applyAlignment="1">
      <alignment horizontal="left"/>
    </xf>
    <xf numFmtId="0" fontId="18" fillId="0" borderId="0" xfId="63" applyFont="1" applyBorder="1" applyAlignment="1">
      <alignment horizontal="right"/>
      <protection/>
    </xf>
    <xf numFmtId="0" fontId="18" fillId="0" borderId="0" xfId="60" applyFont="1" applyBorder="1" applyAlignment="1">
      <alignment horizontal="center" vertical="center"/>
      <protection/>
    </xf>
    <xf numFmtId="0" fontId="18" fillId="0" borderId="0" xfId="57" applyFont="1" applyAlignment="1">
      <alignment horizontal="right"/>
      <protection/>
    </xf>
    <xf numFmtId="0" fontId="19" fillId="0" borderId="10" xfId="57" applyFont="1" applyBorder="1" applyAlignment="1">
      <alignment horizontal="center" vertical="center" wrapText="1"/>
      <protection/>
    </xf>
    <xf numFmtId="0" fontId="18" fillId="0" borderId="0" xfId="57" applyFont="1" applyAlignment="1">
      <alignment horizontal="center" vertical="center"/>
      <protection/>
    </xf>
    <xf numFmtId="0" fontId="18" fillId="0" borderId="0" xfId="57" applyFont="1" applyBorder="1" applyAlignment="1">
      <alignment horizontal="center" vertical="center"/>
      <protection/>
    </xf>
    <xf numFmtId="0" fontId="18" fillId="0" borderId="0" xfId="57" applyFont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9" fillId="0" borderId="26" xfId="0" applyFont="1" applyBorder="1" applyAlignment="1">
      <alignment horizontal="justify"/>
    </xf>
    <xf numFmtId="0" fontId="0" fillId="0" borderId="27" xfId="0" applyFont="1" applyBorder="1" applyAlignment="1">
      <alignment horizontal="justify"/>
    </xf>
    <xf numFmtId="0" fontId="19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18" fillId="0" borderId="1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0" xfId="62" applyFont="1" applyAlignment="1">
      <alignment horizontal="right"/>
      <protection/>
    </xf>
    <xf numFmtId="0" fontId="19" fillId="0" borderId="10" xfId="59" applyFont="1" applyBorder="1" applyAlignment="1">
      <alignment horizontal="center" vertical="center"/>
      <protection/>
    </xf>
    <xf numFmtId="3" fontId="19" fillId="0" borderId="10" xfId="59" applyNumberFormat="1" applyFont="1" applyBorder="1" applyAlignment="1">
      <alignment horizontal="center"/>
      <protection/>
    </xf>
    <xf numFmtId="0" fontId="18" fillId="0" borderId="0" xfId="59" applyFont="1" applyAlignment="1">
      <alignment horizontal="center" vertical="center"/>
      <protection/>
    </xf>
    <xf numFmtId="0" fontId="18" fillId="0" borderId="17" xfId="56" applyFont="1" applyFill="1" applyBorder="1" applyAlignment="1">
      <alignment horizontal="right" vertical="center" wrapText="1"/>
      <protection/>
    </xf>
    <xf numFmtId="0" fontId="18" fillId="0" borderId="0" xfId="58" applyFont="1" applyAlignment="1">
      <alignment horizontal="center" vertical="center"/>
      <protection/>
    </xf>
    <xf numFmtId="0" fontId="18" fillId="0" borderId="0" xfId="56" applyFont="1" applyFill="1" applyBorder="1" applyAlignment="1">
      <alignment horizontal="center" vertical="center"/>
      <protection/>
    </xf>
    <xf numFmtId="0" fontId="18" fillId="0" borderId="0" xfId="61" applyFont="1" applyAlignment="1">
      <alignment horizontal="right"/>
      <protection/>
    </xf>
    <xf numFmtId="14" fontId="18" fillId="0" borderId="0" xfId="56" applyNumberFormat="1" applyFont="1" applyBorder="1" applyAlignment="1">
      <alignment horizontal="right" vertical="center"/>
      <protection/>
    </xf>
    <xf numFmtId="0" fontId="18" fillId="0" borderId="0" xfId="56" applyFont="1" applyAlignment="1">
      <alignment horizontal="center" vertical="center"/>
      <protection/>
    </xf>
    <xf numFmtId="14" fontId="18" fillId="0" borderId="0" xfId="56" applyNumberFormat="1" applyFont="1" applyBorder="1" applyAlignment="1">
      <alignment horizontal="center" vertical="center"/>
      <protection/>
    </xf>
    <xf numFmtId="0" fontId="18" fillId="0" borderId="17" xfId="56" applyFont="1" applyBorder="1" applyAlignment="1">
      <alignment horizontal="right" vertical="center"/>
      <protection/>
    </xf>
    <xf numFmtId="0" fontId="18" fillId="0" borderId="0" xfId="56" applyFont="1" applyAlignment="1">
      <alignment horizontal="right"/>
      <protection/>
    </xf>
    <xf numFmtId="0" fontId="18" fillId="0" borderId="0" xfId="56" applyFont="1" applyFill="1" applyAlignment="1">
      <alignment horizontal="center" vertical="center"/>
      <protection/>
    </xf>
    <xf numFmtId="0" fontId="18" fillId="0" borderId="17" xfId="56" applyFont="1" applyBorder="1" applyAlignment="1">
      <alignment horizontal="right"/>
      <protection/>
    </xf>
    <xf numFmtId="0" fontId="18" fillId="0" borderId="0" xfId="63" applyFont="1" applyAlignment="1">
      <alignment horizontal="right"/>
      <protection/>
    </xf>
    <xf numFmtId="0" fontId="18" fillId="0" borderId="0" xfId="63" applyFont="1" applyAlignment="1">
      <alignment horizontal="center" vertical="center"/>
      <protection/>
    </xf>
    <xf numFmtId="3" fontId="19" fillId="0" borderId="10" xfId="63" applyNumberFormat="1" applyFont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left"/>
    </xf>
    <xf numFmtId="0" fontId="19" fillId="0" borderId="0" xfId="63" applyFont="1" applyBorder="1" applyAlignment="1">
      <alignment horizontal="left"/>
      <protection/>
    </xf>
    <xf numFmtId="0" fontId="19" fillId="0" borderId="14" xfId="63" applyFont="1" applyBorder="1" applyAlignment="1">
      <alignment horizontal="left"/>
      <protection/>
    </xf>
    <xf numFmtId="0" fontId="0" fillId="0" borderId="10" xfId="0" applyFont="1" applyBorder="1" applyAlignment="1">
      <alignment horizontal="center" vertical="center"/>
    </xf>
    <xf numFmtId="0" fontId="19" fillId="0" borderId="10" xfId="63" applyFont="1" applyBorder="1" applyAlignment="1">
      <alignment horizontal="center" vertical="center"/>
      <protection/>
    </xf>
    <xf numFmtId="0" fontId="18" fillId="0" borderId="17" xfId="63" applyFont="1" applyBorder="1" applyAlignment="1">
      <alignment horizontal="center" vertical="center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2010. évi költségvetés mellékletek" xfId="57"/>
    <cellStyle name="Normál_2010. évi költségvetés mellékletek_Mkálla 3.4 éves ktgvetés mód. 2013." xfId="58"/>
    <cellStyle name="Normál_2010. évi költségvetés mellékletek_Mkálla 3.4 éves ktgvetés mód. 2013. 2" xfId="59"/>
    <cellStyle name="Normál_Köveskál 2014. évi költségvetés" xfId="60"/>
    <cellStyle name="Normál_Mkálla 3.4 éves ktgvetés mód. 2013." xfId="61"/>
    <cellStyle name="Normál_Mkálla 3.4 éves ktgvetés mód. 2013. 2" xfId="62"/>
    <cellStyle name="Normál_Mkálla ktgvetés 2013.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kozos\Users\User\Desktop\2017\V&#233;gleges%20test&#252;leti%20anyagok\Z&#225;rsz&#225;mad&#225;s,ktgvet&#233;s%20m&#243;d.2016\Mk&#225;lla%20z&#225;rsz&#225;mad&#225;s%202016\Mk&#225;lla%20z&#225;rsz&#225;mad&#225;s%202016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érleg"/>
      <sheetName val="2.bevétel"/>
      <sheetName val="3.bevétel jogc."/>
      <sheetName val="4.bevétel fel."/>
      <sheetName val="5.kiadás"/>
      <sheetName val="6. kiadás fel."/>
      <sheetName val="7.Táj.adatok műk."/>
      <sheetName val="8.Táj.adatok felh."/>
      <sheetName val="9.felújítás"/>
      <sheetName val="10. beruházás"/>
      <sheetName val="11.Személyi juttatások"/>
      <sheetName val="12. Vagyon"/>
      <sheetName val="13. Maradványkimutatás"/>
      <sheetName val="14. Eredménykimutatás"/>
      <sheetName val="15.Költségek,megtérült ktg-ek"/>
      <sheetName val="16. Eszközök állománya"/>
      <sheetName val="17.Idősek Otthona bevétel"/>
      <sheetName val="18.Idősek Otthona kiadás"/>
      <sheetName val="19.Személyi juttatások"/>
      <sheetName val="20. Vagyon"/>
      <sheetName val="21. Maradványkimutatás"/>
      <sheetName val="22. Eredménykimutatás"/>
      <sheetName val="23.Költségek,megtérült ktg-ek"/>
      <sheetName val="24. Eszközök állománya"/>
    </sheetNames>
    <sheetDataSet>
      <sheetData sheetId="2">
        <row r="50">
          <cell r="G50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9"/>
  <sheetViews>
    <sheetView zoomScale="130" zoomScaleNormal="130" zoomScalePageLayoutView="0" workbookViewId="0" topLeftCell="A1">
      <selection activeCell="A1" sqref="A1:F1"/>
    </sheetView>
  </sheetViews>
  <sheetFormatPr defaultColWidth="9.140625" defaultRowHeight="12.75"/>
  <cols>
    <col min="1" max="1" width="4.421875" style="8" customWidth="1"/>
    <col min="2" max="2" width="66.421875" style="8" customWidth="1"/>
    <col min="3" max="3" width="15.57421875" style="8" customWidth="1"/>
    <col min="4" max="4" width="14.421875" style="8" customWidth="1"/>
    <col min="5" max="5" width="13.421875" style="8" customWidth="1"/>
    <col min="6" max="6" width="10.57421875" style="8" customWidth="1"/>
    <col min="7" max="16384" width="9.140625" style="8" customWidth="1"/>
  </cols>
  <sheetData>
    <row r="1" spans="1:6" s="1" customFormat="1" ht="15.75">
      <c r="A1" s="305" t="s">
        <v>507</v>
      </c>
      <c r="B1" s="305"/>
      <c r="C1" s="305"/>
      <c r="D1" s="305"/>
      <c r="E1" s="305"/>
      <c r="F1" s="305"/>
    </row>
    <row r="2" spans="1:6" s="1" customFormat="1" ht="24.75" customHeight="1">
      <c r="A2" s="309" t="s">
        <v>67</v>
      </c>
      <c r="B2" s="309"/>
      <c r="C2" s="309"/>
      <c r="D2" s="309"/>
      <c r="E2" s="309"/>
      <c r="F2" s="309"/>
    </row>
    <row r="3" spans="1:6" s="1" customFormat="1" ht="26.25" customHeight="1">
      <c r="A3" s="309" t="s">
        <v>496</v>
      </c>
      <c r="B3" s="309"/>
      <c r="C3" s="309"/>
      <c r="D3" s="309"/>
      <c r="E3" s="309"/>
      <c r="F3" s="309"/>
    </row>
    <row r="4" spans="1:3" s="1" customFormat="1" ht="19.5" customHeight="1">
      <c r="A4" s="233"/>
      <c r="B4" s="233"/>
      <c r="C4" s="233"/>
    </row>
    <row r="5" spans="1:6" s="1" customFormat="1" ht="30" customHeight="1">
      <c r="A5" s="310" t="s">
        <v>168</v>
      </c>
      <c r="B5" s="310"/>
      <c r="C5" s="311" t="s">
        <v>258</v>
      </c>
      <c r="D5" s="311"/>
      <c r="E5" s="306" t="s">
        <v>292</v>
      </c>
      <c r="F5" s="307" t="s">
        <v>293</v>
      </c>
    </row>
    <row r="6" spans="1:6" s="1" customFormat="1" ht="33" customHeight="1">
      <c r="A6" s="310"/>
      <c r="B6" s="310"/>
      <c r="C6" s="227" t="s">
        <v>255</v>
      </c>
      <c r="D6" s="227" t="s">
        <v>256</v>
      </c>
      <c r="E6" s="306"/>
      <c r="F6" s="308"/>
    </row>
    <row r="7" spans="1:6" s="1" customFormat="1" ht="31.5" customHeight="1">
      <c r="A7" s="26"/>
      <c r="B7" s="26" t="s">
        <v>159</v>
      </c>
      <c r="C7" s="239">
        <f>SUM(C8:C10)</f>
        <v>19920808</v>
      </c>
      <c r="D7" s="239">
        <f>SUM(D8:D11)</f>
        <v>81885583</v>
      </c>
      <c r="E7" s="239">
        <f>SUM(E8:E11)</f>
        <v>81073468</v>
      </c>
      <c r="F7" s="223">
        <f>E7/D7</f>
        <v>0.9900823201075579</v>
      </c>
    </row>
    <row r="8" spans="1:6" s="1" customFormat="1" ht="15.75">
      <c r="A8" s="224" t="s">
        <v>118</v>
      </c>
      <c r="B8" s="225" t="s">
        <v>119</v>
      </c>
      <c r="C8" s="226">
        <f>'2.bevétel'!F79+'17.Idősek Otthona bevétel'!F7</f>
        <v>0</v>
      </c>
      <c r="D8" s="226">
        <f>'3.bevétel jogc.'!G8+'17.Idősek Otthona bevétel'!G7</f>
        <v>50782775</v>
      </c>
      <c r="E8" s="226">
        <f>'3.bevétel jogc.'!H8+'17.Idősek Otthona bevétel'!H7</f>
        <v>50778671</v>
      </c>
      <c r="F8" s="228">
        <f>E8/D8</f>
        <v>0.9999191851961615</v>
      </c>
    </row>
    <row r="9" spans="1:6" s="1" customFormat="1" ht="15.75">
      <c r="A9" s="224" t="s">
        <v>99</v>
      </c>
      <c r="B9" s="225" t="s">
        <v>100</v>
      </c>
      <c r="C9" s="226">
        <f>'2.bevétel'!F81</f>
        <v>0</v>
      </c>
      <c r="D9" s="226">
        <f>'3.bevétel jogc.'!G17</f>
        <v>10035000</v>
      </c>
      <c r="E9" s="226">
        <f>'3.bevétel jogc.'!H17</f>
        <v>9361284</v>
      </c>
      <c r="F9" s="228">
        <f aca="true" t="shared" si="0" ref="F9:F28">E9/D9</f>
        <v>0.9328633781763827</v>
      </c>
    </row>
    <row r="10" spans="1:6" s="1" customFormat="1" ht="15.75">
      <c r="A10" s="224" t="s">
        <v>62</v>
      </c>
      <c r="B10" s="225" t="s">
        <v>63</v>
      </c>
      <c r="C10" s="226">
        <f>'2.bevétel'!F82+'17.Idősek Otthona bevétel'!F9</f>
        <v>19920808</v>
      </c>
      <c r="D10" s="226">
        <f>'3.bevétel jogc.'!G33+'17.Idősek Otthona bevétel'!G9</f>
        <v>20928808</v>
      </c>
      <c r="E10" s="226">
        <f>'3.bevétel jogc.'!H33+'17.Idősek Otthona bevétel'!H9</f>
        <v>20794513</v>
      </c>
      <c r="F10" s="228">
        <f t="shared" si="0"/>
        <v>0.9935832465948371</v>
      </c>
    </row>
    <row r="11" spans="1:6" s="1" customFormat="1" ht="15.75">
      <c r="A11" s="224" t="s">
        <v>160</v>
      </c>
      <c r="B11" s="225" t="s">
        <v>161</v>
      </c>
      <c r="C11" s="226">
        <v>0</v>
      </c>
      <c r="D11" s="226">
        <f>'3.bevétel jogc.'!H37</f>
        <v>139000</v>
      </c>
      <c r="E11" s="226">
        <f>'3.bevétel jogc.'!H37</f>
        <v>139000</v>
      </c>
      <c r="F11" s="228">
        <f t="shared" si="0"/>
        <v>1</v>
      </c>
    </row>
    <row r="12" spans="1:6" s="1" customFormat="1" ht="29.25" customHeight="1">
      <c r="A12" s="229"/>
      <c r="B12" s="229" t="s">
        <v>162</v>
      </c>
      <c r="C12" s="222">
        <f>SUM(C14:C14)</f>
        <v>545000</v>
      </c>
      <c r="D12" s="222">
        <f>SUM(D13:D14)</f>
        <v>5987315</v>
      </c>
      <c r="E12" s="222">
        <f>SUM(E13:E14)</f>
        <v>5567337</v>
      </c>
      <c r="F12" s="223">
        <f t="shared" si="0"/>
        <v>0.9298553692264395</v>
      </c>
    </row>
    <row r="13" spans="1:6" s="1" customFormat="1" ht="17.25" customHeight="1">
      <c r="A13" s="224" t="s">
        <v>128</v>
      </c>
      <c r="B13" s="2" t="s">
        <v>129</v>
      </c>
      <c r="C13" s="121">
        <v>0</v>
      </c>
      <c r="D13" s="137">
        <f>'3.bevétel jogc.'!G15</f>
        <v>750000</v>
      </c>
      <c r="E13" s="137">
        <f>'3.bevétel jogc.'!H15</f>
        <v>749360</v>
      </c>
      <c r="F13" s="228">
        <f t="shared" si="0"/>
        <v>0.9991466666666666</v>
      </c>
    </row>
    <row r="14" spans="1:6" s="1" customFormat="1" ht="15.75">
      <c r="A14" s="224" t="s">
        <v>165</v>
      </c>
      <c r="B14" s="225" t="s">
        <v>166</v>
      </c>
      <c r="C14" s="226">
        <f>'3.bevétel jogc.'!F39</f>
        <v>545000</v>
      </c>
      <c r="D14" s="226">
        <f>'3.bevétel jogc.'!G39</f>
        <v>5237315</v>
      </c>
      <c r="E14" s="226">
        <f>'3.bevétel jogc.'!H39</f>
        <v>4817977</v>
      </c>
      <c r="F14" s="228">
        <f t="shared" si="0"/>
        <v>0.9199326372387377</v>
      </c>
    </row>
    <row r="15" spans="1:6" s="1" customFormat="1" ht="30" customHeight="1">
      <c r="A15" s="26" t="s">
        <v>91</v>
      </c>
      <c r="B15" s="230" t="s">
        <v>92</v>
      </c>
      <c r="C15" s="222">
        <f>'3.bevétel jogc.'!F41+'17.Idősek Otthona bevétel'!F15</f>
        <v>23337517</v>
      </c>
      <c r="D15" s="222">
        <f>'3.bevétel jogc.'!G41+'17.Idősek Otthona bevétel'!G15</f>
        <v>23612517</v>
      </c>
      <c r="E15" s="222">
        <f>'3.bevétel jogc.'!H41+'17.Idősek Otthona bevétel'!H15</f>
        <v>23611876</v>
      </c>
      <c r="F15" s="223">
        <f t="shared" si="0"/>
        <v>0.9999728533811114</v>
      </c>
    </row>
    <row r="16" spans="1:107" s="232" customFormat="1" ht="30" customHeight="1">
      <c r="A16" s="185"/>
      <c r="B16" s="185" t="s">
        <v>167</v>
      </c>
      <c r="C16" s="231">
        <f>SUM(C7+C12+C15)</f>
        <v>43803325</v>
      </c>
      <c r="D16" s="231">
        <f>SUM(D7+D12+D15)</f>
        <v>111485415</v>
      </c>
      <c r="E16" s="231">
        <f>SUM(E7+E12+E15)</f>
        <v>110252681</v>
      </c>
      <c r="F16" s="237">
        <f t="shared" si="0"/>
        <v>0.9889426433045075</v>
      </c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</row>
    <row r="17" spans="1:6" s="240" customFormat="1" ht="30" customHeight="1">
      <c r="A17" s="238"/>
      <c r="B17" s="238" t="s">
        <v>169</v>
      </c>
      <c r="C17" s="239">
        <f>SUM(C18:C22)</f>
        <v>77895000</v>
      </c>
      <c r="D17" s="246">
        <f>SUM(D18:D22)</f>
        <v>95184100</v>
      </c>
      <c r="E17" s="246">
        <f>SUM(E18:E22)</f>
        <v>73889039</v>
      </c>
      <c r="F17" s="235">
        <f t="shared" si="0"/>
        <v>0.7762750186218076</v>
      </c>
    </row>
    <row r="18" spans="1:6" ht="15.75">
      <c r="A18" s="32" t="s">
        <v>13</v>
      </c>
      <c r="B18" s="241" t="s">
        <v>170</v>
      </c>
      <c r="C18" s="226">
        <f>'5.kiadás'!H253+'18.Idősek Otthona kiadás'!G7</f>
        <v>31635000</v>
      </c>
      <c r="D18" s="183">
        <f>'5.kiadás'!I253+'18.Idősek Otthona kiadás'!H7+'18.Idősek Otthona kiadás'!H50</f>
        <v>38012000</v>
      </c>
      <c r="E18" s="183">
        <f>'5.kiadás'!J253+'18.Idősek Otthona kiadás'!I7+'18.Idősek Otthona kiadás'!I50</f>
        <v>35609814</v>
      </c>
      <c r="F18" s="236">
        <f t="shared" si="0"/>
        <v>0.9368045354098705</v>
      </c>
    </row>
    <row r="19" spans="1:6" ht="15.75">
      <c r="A19" s="32" t="s">
        <v>20</v>
      </c>
      <c r="B19" s="224" t="s">
        <v>171</v>
      </c>
      <c r="C19" s="226">
        <f>'5.kiadás'!H254+'18.Idősek Otthona kiadás'!G13</f>
        <v>6885000</v>
      </c>
      <c r="D19" s="183">
        <f>'5.kiadás'!I254+'18.Idősek Otthona kiadás'!H13+'18.Idősek Otthona kiadás'!H54</f>
        <v>8409000</v>
      </c>
      <c r="E19" s="183">
        <f>'5.kiadás'!J254+'18.Idősek Otthona kiadás'!I13+'18.Idősek Otthona kiadás'!I54</f>
        <v>7989391</v>
      </c>
      <c r="F19" s="236">
        <f t="shared" si="0"/>
        <v>0.9501000118920204</v>
      </c>
    </row>
    <row r="20" spans="1:6" ht="15.75">
      <c r="A20" s="32" t="s">
        <v>22</v>
      </c>
      <c r="B20" s="225" t="s">
        <v>23</v>
      </c>
      <c r="C20" s="226">
        <f>'5.kiadás'!H255+'18.Idősek Otthona kiadás'!G16</f>
        <v>24539000</v>
      </c>
      <c r="D20" s="183">
        <f>'5.kiadás'!I255+'18.Idősek Otthona kiadás'!H16+'18.Idősek Otthona kiadás'!H56</f>
        <v>27704400</v>
      </c>
      <c r="E20" s="183">
        <f>'5.kiadás'!J255+'18.Idősek Otthona kiadás'!I16+'18.Idősek Otthona kiadás'!I56</f>
        <v>24585373</v>
      </c>
      <c r="F20" s="236">
        <f t="shared" si="0"/>
        <v>0.8874176304124977</v>
      </c>
    </row>
    <row r="21" spans="1:6" ht="15.75">
      <c r="A21" s="32" t="s">
        <v>84</v>
      </c>
      <c r="B21" s="241" t="s">
        <v>172</v>
      </c>
      <c r="C21" s="226">
        <f>'5.kiadás'!H256</f>
        <v>2520000</v>
      </c>
      <c r="D21" s="183">
        <f>'5.kiadás'!I256</f>
        <v>2007000</v>
      </c>
      <c r="E21" s="183">
        <f>'5.kiadás'!J256</f>
        <v>1677252</v>
      </c>
      <c r="F21" s="236">
        <f t="shared" si="0"/>
        <v>0.8357010463378176</v>
      </c>
    </row>
    <row r="22" spans="1:6" ht="15.75">
      <c r="A22" s="32" t="s">
        <v>51</v>
      </c>
      <c r="B22" s="241" t="s">
        <v>52</v>
      </c>
      <c r="C22" s="226">
        <f>'5.kiadás'!H257</f>
        <v>12316000</v>
      </c>
      <c r="D22" s="183">
        <f>'5.kiadás'!I257</f>
        <v>19051700</v>
      </c>
      <c r="E22" s="183">
        <f>'5.kiadás'!J257</f>
        <v>4027209</v>
      </c>
      <c r="F22" s="236">
        <f t="shared" si="0"/>
        <v>0.21138318365290237</v>
      </c>
    </row>
    <row r="23" spans="1:6" s="240" customFormat="1" ht="28.5" customHeight="1">
      <c r="A23" s="229"/>
      <c r="B23" s="229" t="s">
        <v>173</v>
      </c>
      <c r="C23" s="222">
        <f>SUM(C25:C26)</f>
        <v>3344000</v>
      </c>
      <c r="D23" s="176">
        <f>SUM(D24:D26)</f>
        <v>12722315</v>
      </c>
      <c r="E23" s="176">
        <f>SUM(E24:E26)</f>
        <v>9389682</v>
      </c>
      <c r="F23" s="235">
        <f t="shared" si="0"/>
        <v>0.7380482247138198</v>
      </c>
    </row>
    <row r="24" spans="1:6" ht="17.25" customHeight="1">
      <c r="A24" s="242" t="s">
        <v>174</v>
      </c>
      <c r="B24" s="242" t="s">
        <v>175</v>
      </c>
      <c r="C24" s="226">
        <f>'5.kiadás'!H258</f>
        <v>3326000</v>
      </c>
      <c r="D24" s="183">
        <f>'5.kiadás'!I258+'18.Idősek Otthona kiadás'!H63</f>
        <v>9378315</v>
      </c>
      <c r="E24" s="183">
        <f>'5.kiadás'!J258+'18.Idősek Otthona kiadás'!I63</f>
        <v>9067029</v>
      </c>
      <c r="F24" s="236">
        <f t="shared" si="0"/>
        <v>0.966807896727717</v>
      </c>
    </row>
    <row r="25" spans="1:6" ht="15.75">
      <c r="A25" s="32" t="s">
        <v>152</v>
      </c>
      <c r="B25" s="241" t="s">
        <v>153</v>
      </c>
      <c r="C25" s="226">
        <f>'5.kiadás'!H259</f>
        <v>3194000</v>
      </c>
      <c r="D25" s="183">
        <f>'5.kiadás'!I259</f>
        <v>3194000</v>
      </c>
      <c r="E25" s="183">
        <f>'5.kiadás'!J259</f>
        <v>295240</v>
      </c>
      <c r="F25" s="236">
        <f t="shared" si="0"/>
        <v>0.0924358171571697</v>
      </c>
    </row>
    <row r="26" spans="1:6" ht="15.75">
      <c r="A26" s="32" t="s">
        <v>57</v>
      </c>
      <c r="B26" s="241" t="s">
        <v>56</v>
      </c>
      <c r="C26" s="226">
        <f>'5.kiadás'!H260</f>
        <v>150000</v>
      </c>
      <c r="D26" s="183">
        <f>'5.kiadás'!I260</f>
        <v>150000</v>
      </c>
      <c r="E26" s="183">
        <f>'5.kiadás'!J260</f>
        <v>27413</v>
      </c>
      <c r="F26" s="236">
        <f t="shared" si="0"/>
        <v>0.18275333333333332</v>
      </c>
    </row>
    <row r="27" spans="1:6" s="240" customFormat="1" ht="27.75" customHeight="1">
      <c r="A27" s="39" t="s">
        <v>71</v>
      </c>
      <c r="B27" s="243" t="s">
        <v>58</v>
      </c>
      <c r="C27" s="222">
        <f>'5.kiadás'!H261-'5.kiadás'!H62</f>
        <v>3450000</v>
      </c>
      <c r="D27" s="176">
        <f>'5.kiadás'!I261-'5.kiadás'!I63</f>
        <v>3579000</v>
      </c>
      <c r="E27" s="176">
        <f>'5.kiadás'!J261-'5.kiadás'!J63</f>
        <v>3578891</v>
      </c>
      <c r="F27" s="235">
        <f t="shared" si="0"/>
        <v>0.9999695445655211</v>
      </c>
    </row>
    <row r="28" spans="1:6" s="240" customFormat="1" ht="28.5" customHeight="1">
      <c r="A28" s="244"/>
      <c r="B28" s="245" t="s">
        <v>135</v>
      </c>
      <c r="C28" s="231">
        <f>SUM(C17+C23+C27)</f>
        <v>84689000</v>
      </c>
      <c r="D28" s="187">
        <f>SUM(D17+D23+D27)</f>
        <v>111485415</v>
      </c>
      <c r="E28" s="187">
        <f>SUM(E17+E23+E27)</f>
        <v>86857612</v>
      </c>
      <c r="F28" s="237">
        <f t="shared" si="0"/>
        <v>0.7790939469526126</v>
      </c>
    </row>
    <row r="29" s="17" customFormat="1" ht="12.75">
      <c r="E29" s="18"/>
    </row>
    <row r="30" s="17" customFormat="1" ht="12.75"/>
  </sheetData>
  <sheetProtection/>
  <mergeCells count="7">
    <mergeCell ref="A1:F1"/>
    <mergeCell ref="E5:E6"/>
    <mergeCell ref="F5:F6"/>
    <mergeCell ref="A3:F3"/>
    <mergeCell ref="A2:F2"/>
    <mergeCell ref="A5:B6"/>
    <mergeCell ref="C5:D5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="115" zoomScaleNormal="115" workbookViewId="0" topLeftCell="A1">
      <selection activeCell="A1" sqref="A1:E1"/>
    </sheetView>
  </sheetViews>
  <sheetFormatPr defaultColWidth="9.140625" defaultRowHeight="12.75"/>
  <cols>
    <col min="1" max="1" width="54.140625" style="75" customWidth="1"/>
    <col min="2" max="2" width="18.00390625" style="75" customWidth="1"/>
    <col min="3" max="3" width="17.8515625" style="75" customWidth="1"/>
    <col min="4" max="4" width="12.421875" style="24" customWidth="1"/>
    <col min="5" max="5" width="9.57421875" style="24" customWidth="1"/>
    <col min="6" max="16384" width="9.140625" style="24" customWidth="1"/>
  </cols>
  <sheetData>
    <row r="1" spans="1:5" s="23" customFormat="1" ht="15.75">
      <c r="A1" s="353" t="s">
        <v>516</v>
      </c>
      <c r="B1" s="353"/>
      <c r="C1" s="353"/>
      <c r="D1" s="353"/>
      <c r="E1" s="353"/>
    </row>
    <row r="2" spans="1:5" s="57" customFormat="1" ht="21" customHeight="1">
      <c r="A2" s="356" t="s">
        <v>67</v>
      </c>
      <c r="B2" s="356"/>
      <c r="C2" s="356"/>
      <c r="D2" s="356"/>
      <c r="E2" s="356"/>
    </row>
    <row r="3" spans="1:5" s="57" customFormat="1" ht="23.25" customHeight="1">
      <c r="A3" s="356" t="s">
        <v>504</v>
      </c>
      <c r="B3" s="356"/>
      <c r="C3" s="356"/>
      <c r="D3" s="356"/>
      <c r="E3" s="356"/>
    </row>
    <row r="4" spans="1:3" s="57" customFormat="1" ht="23.25" customHeight="1">
      <c r="A4" s="257"/>
      <c r="B4" s="257"/>
      <c r="C4" s="257"/>
    </row>
    <row r="5" spans="1:5" s="57" customFormat="1" ht="28.5" customHeight="1">
      <c r="A5" s="354" t="s">
        <v>188</v>
      </c>
      <c r="B5" s="355" t="s">
        <v>254</v>
      </c>
      <c r="C5" s="355"/>
      <c r="D5" s="306" t="s">
        <v>499</v>
      </c>
      <c r="E5" s="307" t="s">
        <v>293</v>
      </c>
    </row>
    <row r="6" spans="1:5" s="57" customFormat="1" ht="34.5" customHeight="1">
      <c r="A6" s="354"/>
      <c r="B6" s="258" t="s">
        <v>255</v>
      </c>
      <c r="C6" s="258" t="s">
        <v>256</v>
      </c>
      <c r="D6" s="306"/>
      <c r="E6" s="308"/>
    </row>
    <row r="7" spans="1:5" s="57" customFormat="1" ht="26.25" customHeight="1">
      <c r="A7" s="252" t="s">
        <v>458</v>
      </c>
      <c r="B7" s="258"/>
      <c r="C7" s="302">
        <f>SUM(C8)</f>
        <v>1175000</v>
      </c>
      <c r="D7" s="302">
        <f>SUM(D8)</f>
        <v>1173480</v>
      </c>
      <c r="E7" s="255">
        <f aca="true" t="shared" si="0" ref="E7:E13">D7/C7</f>
        <v>0.9987063829787234</v>
      </c>
    </row>
    <row r="8" spans="1:5" s="59" customFormat="1" ht="28.5" customHeight="1">
      <c r="A8" s="253" t="s">
        <v>500</v>
      </c>
      <c r="B8" s="258"/>
      <c r="C8" s="303">
        <v>1175000</v>
      </c>
      <c r="D8" s="303">
        <v>1173480</v>
      </c>
      <c r="E8" s="256">
        <f t="shared" si="0"/>
        <v>0.9987063829787234</v>
      </c>
    </row>
    <row r="9" spans="1:5" s="58" customFormat="1" ht="24" customHeight="1">
      <c r="A9" s="252" t="s">
        <v>289</v>
      </c>
      <c r="B9" s="302">
        <f>SUM(B10:B11)</f>
        <v>3326000</v>
      </c>
      <c r="C9" s="302">
        <f>SUM(C10:C11)</f>
        <v>7936315</v>
      </c>
      <c r="D9" s="302">
        <f>SUM(D10:D11)</f>
        <v>7631950</v>
      </c>
      <c r="E9" s="255">
        <f t="shared" si="0"/>
        <v>0.9616490776890786</v>
      </c>
    </row>
    <row r="10" spans="1:5" s="57" customFormat="1" ht="27" customHeight="1">
      <c r="A10" s="253" t="s">
        <v>291</v>
      </c>
      <c r="B10" s="303">
        <v>3326000</v>
      </c>
      <c r="C10" s="303">
        <v>3244000</v>
      </c>
      <c r="D10" s="303">
        <v>2940300</v>
      </c>
      <c r="E10" s="256">
        <f t="shared" si="0"/>
        <v>0.9063810110974106</v>
      </c>
    </row>
    <row r="11" spans="1:5" s="58" customFormat="1" ht="27" customHeight="1">
      <c r="A11" s="253" t="s">
        <v>501</v>
      </c>
      <c r="B11" s="303"/>
      <c r="C11" s="303">
        <v>4692315</v>
      </c>
      <c r="D11" s="303">
        <v>4691650</v>
      </c>
      <c r="E11" s="255">
        <f t="shared" si="0"/>
        <v>0.9998582789092377</v>
      </c>
    </row>
    <row r="12" spans="1:5" s="57" customFormat="1" ht="27" customHeight="1">
      <c r="A12" s="252" t="s">
        <v>502</v>
      </c>
      <c r="B12" s="302"/>
      <c r="C12" s="302">
        <f>SUM(C13)</f>
        <v>132000</v>
      </c>
      <c r="D12" s="302">
        <f>SUM(D13)</f>
        <v>131600</v>
      </c>
      <c r="E12" s="256">
        <f t="shared" si="0"/>
        <v>0.996969696969697</v>
      </c>
    </row>
    <row r="13" spans="1:5" s="57" customFormat="1" ht="27" customHeight="1">
      <c r="A13" s="253" t="s">
        <v>503</v>
      </c>
      <c r="B13" s="303"/>
      <c r="C13" s="303">
        <v>132000</v>
      </c>
      <c r="D13" s="303">
        <v>131600</v>
      </c>
      <c r="E13" s="256">
        <f t="shared" si="0"/>
        <v>0.996969696969697</v>
      </c>
    </row>
    <row r="14" spans="1:5" s="58" customFormat="1" ht="26.25" customHeight="1">
      <c r="A14" s="254" t="s">
        <v>280</v>
      </c>
      <c r="B14" s="304">
        <f>SUM(B9,B12)</f>
        <v>3326000</v>
      </c>
      <c r="C14" s="304">
        <f>SUM(C7,C9,C12)</f>
        <v>9243315</v>
      </c>
      <c r="D14" s="304">
        <f>SUM(D7,D9,D12)</f>
        <v>8937030</v>
      </c>
      <c r="E14" s="255">
        <f>D14/C14</f>
        <v>0.966864160747524</v>
      </c>
    </row>
    <row r="15" spans="1:3" s="23" customFormat="1" ht="12.75">
      <c r="A15" s="75"/>
      <c r="B15" s="75"/>
      <c r="C15" s="75"/>
    </row>
    <row r="16" spans="1:3" s="23" customFormat="1" ht="12.75">
      <c r="A16" s="75"/>
      <c r="B16" s="75"/>
      <c r="C16" s="75"/>
    </row>
    <row r="17" spans="1:3" s="23" customFormat="1" ht="12.75">
      <c r="A17" s="75"/>
      <c r="B17" s="75"/>
      <c r="C17" s="75"/>
    </row>
  </sheetData>
  <sheetProtection/>
  <mergeCells count="7">
    <mergeCell ref="A1:E1"/>
    <mergeCell ref="D5:D6"/>
    <mergeCell ref="E5:E6"/>
    <mergeCell ref="A5:A6"/>
    <mergeCell ref="B5:C5"/>
    <mergeCell ref="A3:E3"/>
    <mergeCell ref="A2:E2"/>
  </mergeCells>
  <printOptions gridLines="1" headings="1"/>
  <pageMargins left="0.75" right="0.75" top="1" bottom="1" header="0.5" footer="0.5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60.421875" style="262" customWidth="1"/>
    <col min="2" max="2" width="16.8515625" style="262" customWidth="1"/>
    <col min="3" max="3" width="14.28125" style="262" customWidth="1"/>
    <col min="4" max="4" width="13.8515625" style="262" customWidth="1"/>
    <col min="5" max="5" width="14.28125" style="262" customWidth="1"/>
    <col min="6" max="6" width="11.7109375" style="262" customWidth="1"/>
    <col min="7" max="7" width="13.8515625" style="262" customWidth="1"/>
    <col min="8" max="8" width="10.28125" style="262" customWidth="1"/>
    <col min="9" max="9" width="14.57421875" style="262" customWidth="1"/>
    <col min="10" max="10" width="17.8515625" style="262" customWidth="1"/>
    <col min="11" max="11" width="16.28125" style="262" customWidth="1"/>
    <col min="12" max="16384" width="9.140625" style="262" customWidth="1"/>
  </cols>
  <sheetData>
    <row r="1" spans="1:11" s="260" customFormat="1" ht="15.75">
      <c r="A1" s="360" t="s">
        <v>517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s="261" customFormat="1" ht="21" customHeight="1">
      <c r="A2" s="358" t="s">
        <v>67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</row>
    <row r="3" spans="1:11" s="285" customFormat="1" ht="29.25" customHeight="1">
      <c r="A3" s="359" t="s">
        <v>481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</row>
    <row r="4" spans="1:11" s="285" customFormat="1" ht="23.25" customHeight="1">
      <c r="A4" s="357" t="s">
        <v>421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</row>
    <row r="5" spans="1:12" s="265" customFormat="1" ht="94.5">
      <c r="A5" s="263" t="s">
        <v>188</v>
      </c>
      <c r="B5" s="263" t="s">
        <v>303</v>
      </c>
      <c r="C5" s="263" t="s">
        <v>17</v>
      </c>
      <c r="D5" s="263" t="s">
        <v>304</v>
      </c>
      <c r="E5" s="263" t="s">
        <v>305</v>
      </c>
      <c r="F5" s="263" t="s">
        <v>306</v>
      </c>
      <c r="G5" s="263" t="s">
        <v>307</v>
      </c>
      <c r="H5" s="263" t="s">
        <v>308</v>
      </c>
      <c r="I5" s="263" t="s">
        <v>309</v>
      </c>
      <c r="J5" s="263" t="s">
        <v>207</v>
      </c>
      <c r="K5" s="263" t="s">
        <v>296</v>
      </c>
      <c r="L5" s="264"/>
    </row>
    <row r="6" spans="1:12" s="285" customFormat="1" ht="19.5" customHeight="1">
      <c r="A6" s="266" t="s">
        <v>310</v>
      </c>
      <c r="B6" s="267">
        <v>1</v>
      </c>
      <c r="C6" s="267">
        <v>2288329</v>
      </c>
      <c r="D6" s="267">
        <v>0</v>
      </c>
      <c r="E6" s="267">
        <v>0</v>
      </c>
      <c r="F6" s="267">
        <v>0</v>
      </c>
      <c r="G6" s="267">
        <v>0</v>
      </c>
      <c r="H6" s="267">
        <v>0</v>
      </c>
      <c r="I6" s="267">
        <v>0</v>
      </c>
      <c r="J6" s="267">
        <v>150099</v>
      </c>
      <c r="K6" s="267">
        <v>0</v>
      </c>
      <c r="L6" s="268"/>
    </row>
    <row r="7" spans="1:12" s="285" customFormat="1" ht="18" customHeight="1">
      <c r="A7" s="269" t="s">
        <v>311</v>
      </c>
      <c r="B7" s="270">
        <f>SUM(B6)</f>
        <v>1</v>
      </c>
      <c r="C7" s="270">
        <f aca="true" t="shared" si="0" ref="C7:K7">SUM(C6)</f>
        <v>2288329</v>
      </c>
      <c r="D7" s="270">
        <f t="shared" si="0"/>
        <v>0</v>
      </c>
      <c r="E7" s="270">
        <f t="shared" si="0"/>
        <v>0</v>
      </c>
      <c r="F7" s="270">
        <f t="shared" si="0"/>
        <v>0</v>
      </c>
      <c r="G7" s="270">
        <f t="shared" si="0"/>
        <v>0</v>
      </c>
      <c r="H7" s="270">
        <f t="shared" si="0"/>
        <v>0</v>
      </c>
      <c r="I7" s="270">
        <f t="shared" si="0"/>
        <v>0</v>
      </c>
      <c r="J7" s="270">
        <f t="shared" si="0"/>
        <v>150099</v>
      </c>
      <c r="K7" s="270">
        <f t="shared" si="0"/>
        <v>0</v>
      </c>
      <c r="L7" s="268"/>
    </row>
    <row r="8" spans="1:12" s="285" customFormat="1" ht="29.25" customHeight="1">
      <c r="A8" s="266" t="s">
        <v>312</v>
      </c>
      <c r="B8" s="267">
        <v>1</v>
      </c>
      <c r="C8" s="267">
        <v>2167388</v>
      </c>
      <c r="D8" s="267">
        <v>0</v>
      </c>
      <c r="E8" s="267">
        <v>0</v>
      </c>
      <c r="F8" s="267">
        <v>0</v>
      </c>
      <c r="G8" s="267">
        <v>0</v>
      </c>
      <c r="H8" s="267">
        <v>0</v>
      </c>
      <c r="I8" s="267">
        <v>0</v>
      </c>
      <c r="J8" s="267">
        <v>65610</v>
      </c>
      <c r="K8" s="267">
        <v>0</v>
      </c>
      <c r="L8" s="268"/>
    </row>
    <row r="9" spans="1:12" s="285" customFormat="1" ht="17.25" customHeight="1">
      <c r="A9" s="266" t="s">
        <v>313</v>
      </c>
      <c r="B9" s="267">
        <v>4</v>
      </c>
      <c r="C9" s="267">
        <v>3666885</v>
      </c>
      <c r="D9" s="267">
        <v>0</v>
      </c>
      <c r="E9" s="267">
        <v>0</v>
      </c>
      <c r="F9" s="267">
        <v>0</v>
      </c>
      <c r="G9" s="267">
        <v>0</v>
      </c>
      <c r="H9" s="267">
        <v>0</v>
      </c>
      <c r="I9" s="267">
        <v>0</v>
      </c>
      <c r="J9" s="267">
        <v>139824</v>
      </c>
      <c r="K9" s="267">
        <v>0</v>
      </c>
      <c r="L9" s="268"/>
    </row>
    <row r="10" spans="1:12" s="285" customFormat="1" ht="18" customHeight="1">
      <c r="A10" s="269" t="s">
        <v>314</v>
      </c>
      <c r="B10" s="270">
        <f>SUM(B8:B9)</f>
        <v>5</v>
      </c>
      <c r="C10" s="270">
        <f aca="true" t="shared" si="1" ref="C10:J10">SUM(C8:C9)</f>
        <v>5834273</v>
      </c>
      <c r="D10" s="270">
        <f t="shared" si="1"/>
        <v>0</v>
      </c>
      <c r="E10" s="270">
        <f t="shared" si="1"/>
        <v>0</v>
      </c>
      <c r="F10" s="270">
        <f t="shared" si="1"/>
        <v>0</v>
      </c>
      <c r="G10" s="270">
        <f t="shared" si="1"/>
        <v>0</v>
      </c>
      <c r="H10" s="270">
        <f t="shared" si="1"/>
        <v>0</v>
      </c>
      <c r="I10" s="270">
        <f t="shared" si="1"/>
        <v>0</v>
      </c>
      <c r="J10" s="270">
        <f t="shared" si="1"/>
        <v>205434</v>
      </c>
      <c r="K10" s="270">
        <v>0</v>
      </c>
      <c r="L10" s="268"/>
    </row>
    <row r="11" spans="1:12" s="285" customFormat="1" ht="17.25" customHeight="1">
      <c r="A11" s="266" t="s">
        <v>315</v>
      </c>
      <c r="B11" s="267">
        <v>1</v>
      </c>
      <c r="C11" s="267">
        <v>0</v>
      </c>
      <c r="D11" s="267">
        <v>0</v>
      </c>
      <c r="E11" s="267">
        <v>0</v>
      </c>
      <c r="F11" s="267">
        <v>0</v>
      </c>
      <c r="G11" s="267">
        <v>0</v>
      </c>
      <c r="H11" s="267">
        <v>0</v>
      </c>
      <c r="I11" s="267">
        <v>0</v>
      </c>
      <c r="J11" s="267">
        <v>0</v>
      </c>
      <c r="K11" s="267">
        <v>1230254</v>
      </c>
      <c r="L11" s="268"/>
    </row>
    <row r="12" spans="1:12" s="285" customFormat="1" ht="15.75" customHeight="1">
      <c r="A12" s="266" t="s">
        <v>316</v>
      </c>
      <c r="B12" s="267">
        <v>3</v>
      </c>
      <c r="C12" s="267">
        <v>0</v>
      </c>
      <c r="D12" s="267">
        <v>0</v>
      </c>
      <c r="E12" s="267">
        <v>0</v>
      </c>
      <c r="F12" s="267">
        <v>0</v>
      </c>
      <c r="G12" s="267">
        <v>0</v>
      </c>
      <c r="H12" s="267">
        <v>0</v>
      </c>
      <c r="I12" s="267">
        <v>0</v>
      </c>
      <c r="J12" s="267">
        <v>0</v>
      </c>
      <c r="K12" s="267">
        <v>1080000</v>
      </c>
      <c r="L12" s="268"/>
    </row>
    <row r="13" spans="1:12" s="285" customFormat="1" ht="18.75" customHeight="1">
      <c r="A13" s="266" t="s">
        <v>317</v>
      </c>
      <c r="B13" s="267">
        <v>1</v>
      </c>
      <c r="C13" s="267">
        <v>0</v>
      </c>
      <c r="D13" s="267">
        <v>0</v>
      </c>
      <c r="E13" s="267">
        <v>0</v>
      </c>
      <c r="F13" s="267">
        <v>0</v>
      </c>
      <c r="G13" s="267">
        <v>0</v>
      </c>
      <c r="H13" s="267">
        <v>0</v>
      </c>
      <c r="I13" s="267">
        <v>0</v>
      </c>
      <c r="J13" s="267">
        <v>0</v>
      </c>
      <c r="K13" s="267">
        <v>1130545</v>
      </c>
      <c r="L13" s="268"/>
    </row>
    <row r="14" spans="1:12" s="285" customFormat="1" ht="18.75" customHeight="1">
      <c r="A14" s="269" t="s">
        <v>318</v>
      </c>
      <c r="B14" s="270">
        <f>SUM(B11:B13)</f>
        <v>5</v>
      </c>
      <c r="C14" s="270">
        <f aca="true" t="shared" si="2" ref="C14:K14">SUM(C11:C13)</f>
        <v>0</v>
      </c>
      <c r="D14" s="270">
        <f t="shared" si="2"/>
        <v>0</v>
      </c>
      <c r="E14" s="270">
        <f t="shared" si="2"/>
        <v>0</v>
      </c>
      <c r="F14" s="270">
        <f t="shared" si="2"/>
        <v>0</v>
      </c>
      <c r="G14" s="270">
        <f t="shared" si="2"/>
        <v>0</v>
      </c>
      <c r="H14" s="270">
        <f t="shared" si="2"/>
        <v>0</v>
      </c>
      <c r="I14" s="270">
        <f t="shared" si="2"/>
        <v>0</v>
      </c>
      <c r="J14" s="270">
        <f t="shared" si="2"/>
        <v>0</v>
      </c>
      <c r="K14" s="270">
        <f t="shared" si="2"/>
        <v>3440799</v>
      </c>
      <c r="L14" s="268"/>
    </row>
    <row r="15" spans="1:12" s="285" customFormat="1" ht="22.5" customHeight="1">
      <c r="A15" s="269" t="s">
        <v>319</v>
      </c>
      <c r="B15" s="270">
        <f>SUM(B14,B10,B7)</f>
        <v>11</v>
      </c>
      <c r="C15" s="270">
        <f aca="true" t="shared" si="3" ref="C15:K15">SUM(C14,C10,C7)</f>
        <v>8122602</v>
      </c>
      <c r="D15" s="270">
        <f t="shared" si="3"/>
        <v>0</v>
      </c>
      <c r="E15" s="270">
        <f t="shared" si="3"/>
        <v>0</v>
      </c>
      <c r="F15" s="270">
        <f t="shared" si="3"/>
        <v>0</v>
      </c>
      <c r="G15" s="270">
        <f t="shared" si="3"/>
        <v>0</v>
      </c>
      <c r="H15" s="270">
        <f t="shared" si="3"/>
        <v>0</v>
      </c>
      <c r="I15" s="270">
        <f t="shared" si="3"/>
        <v>0</v>
      </c>
      <c r="J15" s="270">
        <f t="shared" si="3"/>
        <v>355533</v>
      </c>
      <c r="K15" s="270">
        <f t="shared" si="3"/>
        <v>3440799</v>
      </c>
      <c r="L15" s="268"/>
    </row>
    <row r="16" spans="1:12" s="285" customFormat="1" ht="31.5" customHeight="1">
      <c r="A16" s="266" t="s">
        <v>320</v>
      </c>
      <c r="B16" s="267">
        <v>12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  <c r="K16" s="267">
        <v>0</v>
      </c>
      <c r="L16" s="268"/>
    </row>
    <row r="17" spans="1:12" s="285" customFormat="1" ht="18.75" customHeight="1">
      <c r="A17" s="266" t="s">
        <v>321</v>
      </c>
      <c r="B17" s="267">
        <v>14</v>
      </c>
      <c r="C17" s="267">
        <v>0</v>
      </c>
      <c r="D17" s="267">
        <v>0</v>
      </c>
      <c r="E17" s="267">
        <v>0</v>
      </c>
      <c r="F17" s="267">
        <v>0</v>
      </c>
      <c r="G17" s="267">
        <v>0</v>
      </c>
      <c r="H17" s="267">
        <v>0</v>
      </c>
      <c r="I17" s="267">
        <v>0</v>
      </c>
      <c r="J17" s="267">
        <v>0</v>
      </c>
      <c r="K17" s="267">
        <v>0</v>
      </c>
      <c r="L17" s="268"/>
    </row>
    <row r="18" spans="1:12" s="285" customFormat="1" ht="25.5" customHeight="1">
      <c r="A18" s="266" t="s">
        <v>322</v>
      </c>
      <c r="B18" s="267">
        <v>11</v>
      </c>
      <c r="C18" s="267">
        <v>0</v>
      </c>
      <c r="D18" s="267">
        <v>0</v>
      </c>
      <c r="E18" s="267">
        <v>0</v>
      </c>
      <c r="F18" s="267">
        <v>0</v>
      </c>
      <c r="G18" s="267">
        <v>0</v>
      </c>
      <c r="H18" s="267">
        <v>0</v>
      </c>
      <c r="I18" s="267">
        <v>0</v>
      </c>
      <c r="J18" s="267">
        <v>0</v>
      </c>
      <c r="K18" s="267">
        <v>0</v>
      </c>
      <c r="L18" s="268"/>
    </row>
    <row r="19" spans="1:12" ht="12.75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</row>
    <row r="20" spans="1:12" ht="12.75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</row>
    <row r="21" spans="1:12" ht="12.75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</row>
    <row r="22" spans="1:12" ht="12.75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</row>
    <row r="23" spans="1:12" ht="12.75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</row>
    <row r="24" spans="1:12" ht="12.75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</row>
  </sheetData>
  <sheetProtection/>
  <mergeCells count="4">
    <mergeCell ref="A4:K4"/>
    <mergeCell ref="A2:K2"/>
    <mergeCell ref="A3:K3"/>
    <mergeCell ref="A1:K1"/>
  </mergeCells>
  <printOptions gridLines="1" headings="1"/>
  <pageMargins left="0.7480314960629921" right="0.7480314960629921" top="0.984251968503937" bottom="0.984251968503937" header="0.5118110236220472" footer="0.5118110236220472"/>
  <pageSetup horizontalDpi="300" verticalDpi="300" orientation="landscape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2"/>
  <sheetViews>
    <sheetView zoomScale="130" zoomScaleNormal="130" zoomScalePageLayoutView="0" workbookViewId="0" topLeftCell="A1">
      <pane ySplit="6" topLeftCell="A7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75.8515625" style="288" customWidth="1"/>
    <col min="2" max="2" width="17.140625" style="288" customWidth="1"/>
    <col min="3" max="3" width="18.8515625" style="288" customWidth="1"/>
    <col min="4" max="4" width="17.140625" style="288" customWidth="1"/>
    <col min="5" max="16384" width="9.140625" style="262" customWidth="1"/>
  </cols>
  <sheetData>
    <row r="1" spans="1:11" s="260" customFormat="1" ht="15.75">
      <c r="A1" s="360" t="s">
        <v>518</v>
      </c>
      <c r="B1" s="360"/>
      <c r="C1" s="360"/>
      <c r="D1" s="360"/>
      <c r="E1" s="271"/>
      <c r="F1" s="271"/>
      <c r="G1" s="271"/>
      <c r="H1" s="271"/>
      <c r="I1" s="271"/>
      <c r="J1" s="271"/>
      <c r="K1" s="271"/>
    </row>
    <row r="2" spans="1:11" s="261" customFormat="1" ht="24.75" customHeight="1">
      <c r="A2" s="358" t="s">
        <v>67</v>
      </c>
      <c r="B2" s="358"/>
      <c r="C2" s="358"/>
      <c r="D2" s="358"/>
      <c r="E2" s="272"/>
      <c r="F2" s="272"/>
      <c r="G2" s="272"/>
      <c r="H2" s="272"/>
      <c r="I2" s="272"/>
      <c r="J2" s="272"/>
      <c r="K2" s="272"/>
    </row>
    <row r="3" spans="1:4" s="285" customFormat="1" ht="25.5" customHeight="1">
      <c r="A3" s="362" t="s">
        <v>323</v>
      </c>
      <c r="B3" s="362"/>
      <c r="C3" s="362"/>
      <c r="D3" s="362"/>
    </row>
    <row r="4" spans="1:4" s="285" customFormat="1" ht="27.75" customHeight="1">
      <c r="A4" s="363">
        <v>43100</v>
      </c>
      <c r="B4" s="363"/>
      <c r="C4" s="363"/>
      <c r="D4" s="363"/>
    </row>
    <row r="5" spans="1:4" s="285" customFormat="1" ht="16.5" customHeight="1">
      <c r="A5" s="361" t="s">
        <v>421</v>
      </c>
      <c r="B5" s="361"/>
      <c r="C5" s="361"/>
      <c r="D5" s="361"/>
    </row>
    <row r="6" spans="1:4" s="265" customFormat="1" ht="30.75" customHeight="1">
      <c r="A6" s="263" t="s">
        <v>188</v>
      </c>
      <c r="B6" s="263" t="s">
        <v>324</v>
      </c>
      <c r="C6" s="263" t="s">
        <v>325</v>
      </c>
      <c r="D6" s="263" t="s">
        <v>326</v>
      </c>
    </row>
    <row r="7" spans="1:4" s="285" customFormat="1" ht="12.75">
      <c r="A7" s="273" t="s">
        <v>482</v>
      </c>
      <c r="B7" s="267">
        <v>0</v>
      </c>
      <c r="C7" s="267"/>
      <c r="D7" s="267">
        <v>905621</v>
      </c>
    </row>
    <row r="8" spans="1:4" s="292" customFormat="1" ht="12.75">
      <c r="A8" s="274" t="s">
        <v>483</v>
      </c>
      <c r="B8" s="270">
        <f>SUM(B7)</f>
        <v>0</v>
      </c>
      <c r="C8" s="270"/>
      <c r="D8" s="270">
        <f>SUM(D7)</f>
        <v>905621</v>
      </c>
    </row>
    <row r="9" spans="1:4" s="285" customFormat="1" ht="12.75">
      <c r="A9" s="273" t="s">
        <v>327</v>
      </c>
      <c r="B9" s="267">
        <v>81998710</v>
      </c>
      <c r="C9" s="267"/>
      <c r="D9" s="267">
        <v>261553092</v>
      </c>
    </row>
    <row r="10" spans="1:4" s="285" customFormat="1" ht="12.75">
      <c r="A10" s="273" t="s">
        <v>328</v>
      </c>
      <c r="B10" s="267">
        <v>6426022</v>
      </c>
      <c r="C10" s="267"/>
      <c r="D10" s="267">
        <v>4732594</v>
      </c>
    </row>
    <row r="11" spans="1:4" s="285" customFormat="1" ht="12.75">
      <c r="A11" s="273" t="s">
        <v>440</v>
      </c>
      <c r="B11" s="267">
        <v>394000</v>
      </c>
      <c r="C11" s="267"/>
      <c r="D11" s="267">
        <v>0</v>
      </c>
    </row>
    <row r="12" spans="1:4" s="285" customFormat="1" ht="12.75">
      <c r="A12" s="274" t="s">
        <v>329</v>
      </c>
      <c r="B12" s="270">
        <f>SUM(B9:B11)</f>
        <v>88818732</v>
      </c>
      <c r="C12" s="270"/>
      <c r="D12" s="270">
        <f>SUM(D9:D11)</f>
        <v>266285686</v>
      </c>
    </row>
    <row r="13" spans="1:4" s="285" customFormat="1" ht="12.75">
      <c r="A13" s="273" t="s">
        <v>330</v>
      </c>
      <c r="B13" s="267">
        <v>10000</v>
      </c>
      <c r="C13" s="267"/>
      <c r="D13" s="267">
        <v>10000</v>
      </c>
    </row>
    <row r="14" spans="1:4" s="285" customFormat="1" ht="12.75">
      <c r="A14" s="273" t="s">
        <v>331</v>
      </c>
      <c r="B14" s="267">
        <v>10000</v>
      </c>
      <c r="C14" s="267"/>
      <c r="D14" s="267">
        <v>10000</v>
      </c>
    </row>
    <row r="15" spans="1:4" s="285" customFormat="1" ht="12.75">
      <c r="A15" s="274" t="s">
        <v>332</v>
      </c>
      <c r="B15" s="270">
        <f>SUM(B13)</f>
        <v>10000</v>
      </c>
      <c r="C15" s="270"/>
      <c r="D15" s="270">
        <f>SUM(D13)</f>
        <v>10000</v>
      </c>
    </row>
    <row r="16" spans="1:4" s="285" customFormat="1" ht="12.75">
      <c r="A16" s="273" t="s">
        <v>333</v>
      </c>
      <c r="B16" s="267">
        <v>12851210</v>
      </c>
      <c r="C16" s="267"/>
      <c r="D16" s="267">
        <v>12413100</v>
      </c>
    </row>
    <row r="17" spans="1:4" s="285" customFormat="1" ht="12.75">
      <c r="A17" s="273" t="s">
        <v>334</v>
      </c>
      <c r="B17" s="267">
        <f>SUM(B16)</f>
        <v>12851210</v>
      </c>
      <c r="C17" s="267"/>
      <c r="D17" s="267">
        <f>SUM(D16)</f>
        <v>12413100</v>
      </c>
    </row>
    <row r="18" spans="1:4" s="285" customFormat="1" ht="12.75">
      <c r="A18" s="274" t="s">
        <v>335</v>
      </c>
      <c r="B18" s="270">
        <f>SUM(B16)</f>
        <v>12851210</v>
      </c>
      <c r="C18" s="270"/>
      <c r="D18" s="270">
        <f>SUM(D16)</f>
        <v>12413100</v>
      </c>
    </row>
    <row r="19" spans="1:4" s="285" customFormat="1" ht="12.75">
      <c r="A19" s="274" t="s">
        <v>336</v>
      </c>
      <c r="B19" s="270">
        <f>SUM(B18,B15,B12)</f>
        <v>101679942</v>
      </c>
      <c r="C19" s="270"/>
      <c r="D19" s="270">
        <f>SUM(D8,D18,D15,D12)</f>
        <v>279614407</v>
      </c>
    </row>
    <row r="20" spans="1:4" s="285" customFormat="1" ht="12.75">
      <c r="A20" s="273" t="s">
        <v>337</v>
      </c>
      <c r="B20" s="267">
        <v>278580</v>
      </c>
      <c r="C20" s="267"/>
      <c r="D20" s="267">
        <v>522455</v>
      </c>
    </row>
    <row r="21" spans="1:4" s="285" customFormat="1" ht="12.75">
      <c r="A21" s="274" t="s">
        <v>338</v>
      </c>
      <c r="B21" s="270">
        <f>SUM(B20)</f>
        <v>278580</v>
      </c>
      <c r="C21" s="270"/>
      <c r="D21" s="270">
        <f>SUM(D20)</f>
        <v>522455</v>
      </c>
    </row>
    <row r="22" spans="1:4" s="285" customFormat="1" ht="12.75">
      <c r="A22" s="273" t="s">
        <v>339</v>
      </c>
      <c r="B22" s="267">
        <v>19202280</v>
      </c>
      <c r="C22" s="267"/>
      <c r="D22" s="267">
        <v>20984390</v>
      </c>
    </row>
    <row r="23" spans="1:4" s="285" customFormat="1" ht="12.75">
      <c r="A23" s="274" t="s">
        <v>340</v>
      </c>
      <c r="B23" s="270">
        <f>SUM(B22)</f>
        <v>19202280</v>
      </c>
      <c r="C23" s="270"/>
      <c r="D23" s="270">
        <f>SUM(D22)</f>
        <v>20984390</v>
      </c>
    </row>
    <row r="24" spans="1:4" s="285" customFormat="1" ht="12.75">
      <c r="A24" s="274" t="s">
        <v>341</v>
      </c>
      <c r="B24" s="270">
        <f>SUM(B23,B21)</f>
        <v>19480860</v>
      </c>
      <c r="C24" s="270"/>
      <c r="D24" s="270">
        <f>SUM(D23,D21)</f>
        <v>21506845</v>
      </c>
    </row>
    <row r="25" spans="1:4" s="285" customFormat="1" ht="12.75">
      <c r="A25" s="273" t="s">
        <v>342</v>
      </c>
      <c r="B25" s="267">
        <v>3414617</v>
      </c>
      <c r="C25" s="267"/>
      <c r="D25" s="267">
        <v>1117285</v>
      </c>
    </row>
    <row r="26" spans="1:4" s="285" customFormat="1" ht="12.75">
      <c r="A26" s="273" t="s">
        <v>343</v>
      </c>
      <c r="B26" s="267">
        <f>SUM(B25)</f>
        <v>3414617</v>
      </c>
      <c r="C26" s="267"/>
      <c r="D26" s="267">
        <f>SUM(D25)</f>
        <v>1117285</v>
      </c>
    </row>
    <row r="27" spans="1:4" s="285" customFormat="1" ht="12.75">
      <c r="A27" s="273" t="s">
        <v>344</v>
      </c>
      <c r="B27" s="267">
        <v>25693</v>
      </c>
      <c r="C27" s="267"/>
      <c r="D27" s="267">
        <v>93845</v>
      </c>
    </row>
    <row r="28" spans="1:4" s="285" customFormat="1" ht="12.75">
      <c r="A28" s="273" t="s">
        <v>441</v>
      </c>
      <c r="B28" s="267">
        <f>SUM(B27)</f>
        <v>25693</v>
      </c>
      <c r="C28" s="267"/>
      <c r="D28" s="267">
        <f>SUM(D27)</f>
        <v>93845</v>
      </c>
    </row>
    <row r="29" spans="1:4" s="285" customFormat="1" ht="12.75">
      <c r="A29" s="274" t="s">
        <v>345</v>
      </c>
      <c r="B29" s="270">
        <f>SUM(B25+B27)</f>
        <v>3440310</v>
      </c>
      <c r="C29" s="270"/>
      <c r="D29" s="270">
        <f>SUM(D25+D27)</f>
        <v>1211130</v>
      </c>
    </row>
    <row r="30" spans="1:4" s="285" customFormat="1" ht="12.75">
      <c r="A30" s="273" t="s">
        <v>484</v>
      </c>
      <c r="B30" s="267">
        <v>0</v>
      </c>
      <c r="C30" s="267"/>
      <c r="D30" s="267">
        <v>15575</v>
      </c>
    </row>
    <row r="31" spans="1:4" s="285" customFormat="1" ht="12.75">
      <c r="A31" s="273" t="s">
        <v>346</v>
      </c>
      <c r="B31" s="267">
        <v>55000</v>
      </c>
      <c r="C31" s="267"/>
      <c r="D31" s="267">
        <v>55000</v>
      </c>
    </row>
    <row r="32" spans="1:4" s="285" customFormat="1" ht="12.75">
      <c r="A32" s="274" t="s">
        <v>347</v>
      </c>
      <c r="B32" s="270">
        <f>SUM(B31)</f>
        <v>55000</v>
      </c>
      <c r="C32" s="270"/>
      <c r="D32" s="270">
        <f>SUM(D31+D30)</f>
        <v>70575</v>
      </c>
    </row>
    <row r="33" spans="1:4" s="285" customFormat="1" ht="12.75">
      <c r="A33" s="274" t="s">
        <v>348</v>
      </c>
      <c r="B33" s="270">
        <f>SUM(B32,B29)</f>
        <v>3495310</v>
      </c>
      <c r="C33" s="270"/>
      <c r="D33" s="270">
        <f>SUM(D32,D29)</f>
        <v>1281705</v>
      </c>
    </row>
    <row r="34" spans="1:4" s="285" customFormat="1" ht="12.75">
      <c r="A34" s="273" t="s">
        <v>423</v>
      </c>
      <c r="B34" s="267">
        <v>22500</v>
      </c>
      <c r="C34" s="267"/>
      <c r="D34" s="267">
        <v>153680</v>
      </c>
    </row>
    <row r="35" spans="1:4" s="285" customFormat="1" ht="12.75">
      <c r="A35" s="274" t="s">
        <v>349</v>
      </c>
      <c r="B35" s="270">
        <f>SUM(B34)</f>
        <v>22500</v>
      </c>
      <c r="C35" s="270"/>
      <c r="D35" s="270">
        <f>SUM(D34)</f>
        <v>153680</v>
      </c>
    </row>
    <row r="36" spans="1:4" s="285" customFormat="1" ht="12.75">
      <c r="A36" s="274" t="s">
        <v>350</v>
      </c>
      <c r="B36" s="270">
        <f>SUM(B19+B24+B33+B35)</f>
        <v>124678612</v>
      </c>
      <c r="C36" s="270"/>
      <c r="D36" s="270">
        <f>SUM(D19+D24+D33+D35)</f>
        <v>302556637</v>
      </c>
    </row>
    <row r="37" spans="1:4" s="285" customFormat="1" ht="12.75">
      <c r="A37" s="273" t="s">
        <v>351</v>
      </c>
      <c r="B37" s="267">
        <v>114112251</v>
      </c>
      <c r="C37" s="267"/>
      <c r="D37" s="267">
        <v>114112251</v>
      </c>
    </row>
    <row r="38" spans="1:4" s="285" customFormat="1" ht="12.75">
      <c r="A38" s="273" t="s">
        <v>485</v>
      </c>
      <c r="B38" s="267">
        <v>0</v>
      </c>
      <c r="C38" s="267"/>
      <c r="D38" s="267">
        <v>-1</v>
      </c>
    </row>
    <row r="39" spans="1:4" s="285" customFormat="1" ht="12.75">
      <c r="A39" s="273" t="s">
        <v>352</v>
      </c>
      <c r="B39" s="267">
        <v>3630015</v>
      </c>
      <c r="C39" s="267"/>
      <c r="D39" s="267">
        <v>3630015</v>
      </c>
    </row>
    <row r="40" spans="1:4" s="285" customFormat="1" ht="12.75">
      <c r="A40" s="273" t="s">
        <v>353</v>
      </c>
      <c r="B40" s="267">
        <v>48490</v>
      </c>
      <c r="C40" s="267"/>
      <c r="D40" s="267">
        <v>5492231</v>
      </c>
    </row>
    <row r="41" spans="1:4" s="285" customFormat="1" ht="12.75">
      <c r="A41" s="273" t="s">
        <v>354</v>
      </c>
      <c r="B41" s="267">
        <v>5443741</v>
      </c>
      <c r="C41" s="267"/>
      <c r="D41" s="267">
        <v>177682369</v>
      </c>
    </row>
    <row r="42" spans="1:4" s="285" customFormat="1" ht="12.75">
      <c r="A42" s="274" t="s">
        <v>355</v>
      </c>
      <c r="B42" s="270">
        <f>SUM(B37:B41)</f>
        <v>123234497</v>
      </c>
      <c r="C42" s="270"/>
      <c r="D42" s="270">
        <f>SUM(D37:D41)</f>
        <v>300916865</v>
      </c>
    </row>
    <row r="43" spans="1:4" s="285" customFormat="1" ht="25.5">
      <c r="A43" s="273" t="s">
        <v>356</v>
      </c>
      <c r="B43" s="267">
        <v>1444115</v>
      </c>
      <c r="C43" s="267"/>
      <c r="D43" s="267">
        <v>1589583</v>
      </c>
    </row>
    <row r="44" spans="1:4" s="285" customFormat="1" ht="12.75">
      <c r="A44" s="274" t="s">
        <v>357</v>
      </c>
      <c r="B44" s="270">
        <f>SUM(B43)</f>
        <v>1444115</v>
      </c>
      <c r="C44" s="270"/>
      <c r="D44" s="270">
        <f>SUM(D43)</f>
        <v>1589583</v>
      </c>
    </row>
    <row r="45" spans="1:4" s="285" customFormat="1" ht="12.75">
      <c r="A45" s="273" t="s">
        <v>358</v>
      </c>
      <c r="B45" s="267">
        <v>0</v>
      </c>
      <c r="C45" s="267"/>
      <c r="D45" s="267">
        <v>9009</v>
      </c>
    </row>
    <row r="46" spans="1:4" s="285" customFormat="1" ht="12.75">
      <c r="A46" s="273" t="s">
        <v>359</v>
      </c>
      <c r="B46" s="267">
        <v>0</v>
      </c>
      <c r="C46" s="267"/>
      <c r="D46" s="267">
        <v>41180</v>
      </c>
    </row>
    <row r="47" spans="1:4" s="285" customFormat="1" ht="12.75">
      <c r="A47" s="274" t="s">
        <v>360</v>
      </c>
      <c r="B47" s="270">
        <f>SUM(B45:B46)</f>
        <v>0</v>
      </c>
      <c r="C47" s="270"/>
      <c r="D47" s="270">
        <f>SUM(D45:D46)</f>
        <v>50189</v>
      </c>
    </row>
    <row r="48" spans="1:4" s="285" customFormat="1" ht="12.75">
      <c r="A48" s="274" t="s">
        <v>361</v>
      </c>
      <c r="B48" s="270">
        <f>SUM(B44+B47)</f>
        <v>1444115</v>
      </c>
      <c r="C48" s="270"/>
      <c r="D48" s="270">
        <f>SUM(D44+D47)</f>
        <v>1639772</v>
      </c>
    </row>
    <row r="49" spans="1:4" s="285" customFormat="1" ht="12.75">
      <c r="A49" s="274" t="s">
        <v>364</v>
      </c>
      <c r="B49" s="270">
        <f>SUM(B42+B48)</f>
        <v>124678612</v>
      </c>
      <c r="C49" s="270"/>
      <c r="D49" s="270">
        <f>SUM(D42+D48)</f>
        <v>302556637</v>
      </c>
    </row>
    <row r="50" spans="1:4" s="285" customFormat="1" ht="12.75">
      <c r="A50" s="268"/>
      <c r="B50" s="268"/>
      <c r="C50" s="268"/>
      <c r="D50" s="268"/>
    </row>
    <row r="51" spans="1:4" ht="12.75">
      <c r="A51" s="289"/>
      <c r="B51" s="289"/>
      <c r="C51" s="289"/>
      <c r="D51" s="289"/>
    </row>
    <row r="52" spans="1:4" ht="12.75">
      <c r="A52" s="289"/>
      <c r="B52" s="289"/>
      <c r="C52" s="289"/>
      <c r="D52" s="289"/>
    </row>
  </sheetData>
  <sheetProtection/>
  <mergeCells count="5">
    <mergeCell ref="A5:D5"/>
    <mergeCell ref="A1:D1"/>
    <mergeCell ref="A3:D3"/>
    <mergeCell ref="A2:D2"/>
    <mergeCell ref="A4:D4"/>
  </mergeCells>
  <printOptions gridLines="1" headings="1"/>
  <pageMargins left="0.7480314960629921" right="0.7480314960629921" top="0.984251968503937" bottom="0.984251968503937" header="0.5118110236220472" footer="0.5118110236220472"/>
  <pageSetup horizontalDpi="300" verticalDpi="300"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"/>
  <sheetViews>
    <sheetView zoomScale="145" zoomScaleNormal="145" zoomScalePageLayoutView="0" workbookViewId="0" topLeftCell="A1">
      <pane ySplit="5" topLeftCell="A6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82.00390625" style="288" customWidth="1"/>
    <col min="2" max="2" width="19.140625" style="288" customWidth="1"/>
    <col min="3" max="16384" width="9.140625" style="262" customWidth="1"/>
  </cols>
  <sheetData>
    <row r="1" spans="1:11" s="260" customFormat="1" ht="15.75">
      <c r="A1" s="360" t="s">
        <v>519</v>
      </c>
      <c r="B1" s="360"/>
      <c r="C1" s="271"/>
      <c r="D1" s="271"/>
      <c r="E1" s="271"/>
      <c r="F1" s="271"/>
      <c r="G1" s="271"/>
      <c r="H1" s="271"/>
      <c r="I1" s="271"/>
      <c r="J1" s="271"/>
      <c r="K1" s="271"/>
    </row>
    <row r="2" spans="1:11" s="261" customFormat="1" ht="24.75" customHeight="1">
      <c r="A2" s="358" t="s">
        <v>67</v>
      </c>
      <c r="B2" s="358"/>
      <c r="C2" s="272"/>
      <c r="D2" s="272"/>
      <c r="E2" s="272"/>
      <c r="F2" s="272"/>
      <c r="G2" s="272"/>
      <c r="H2" s="272"/>
      <c r="I2" s="272"/>
      <c r="J2" s="272"/>
      <c r="K2" s="272"/>
    </row>
    <row r="3" spans="1:2" s="285" customFormat="1" ht="29.25" customHeight="1">
      <c r="A3" s="362" t="s">
        <v>480</v>
      </c>
      <c r="B3" s="362"/>
    </row>
    <row r="4" spans="1:2" s="285" customFormat="1" ht="17.25" customHeight="1">
      <c r="A4" s="364" t="s">
        <v>421</v>
      </c>
      <c r="B4" s="364"/>
    </row>
    <row r="5" spans="1:2" s="265" customFormat="1" ht="24.75" customHeight="1">
      <c r="A5" s="263" t="s">
        <v>188</v>
      </c>
      <c r="B5" s="263" t="s">
        <v>365</v>
      </c>
    </row>
    <row r="6" spans="1:2" s="285" customFormat="1" ht="15.75">
      <c r="A6" s="275" t="s">
        <v>366</v>
      </c>
      <c r="B6" s="276">
        <v>65133369</v>
      </c>
    </row>
    <row r="7" spans="1:2" s="285" customFormat="1" ht="15.75">
      <c r="A7" s="275" t="s">
        <v>367</v>
      </c>
      <c r="B7" s="276">
        <v>38333310</v>
      </c>
    </row>
    <row r="8" spans="1:2" s="285" customFormat="1" ht="15.75">
      <c r="A8" s="277" t="s">
        <v>368</v>
      </c>
      <c r="B8" s="278">
        <f>B6-B7</f>
        <v>26800059</v>
      </c>
    </row>
    <row r="9" spans="1:2" s="285" customFormat="1" ht="15.75">
      <c r="A9" s="275" t="s">
        <v>369</v>
      </c>
      <c r="B9" s="276">
        <v>22338684</v>
      </c>
    </row>
    <row r="10" spans="1:2" s="285" customFormat="1" ht="15.75">
      <c r="A10" s="275" t="s">
        <v>370</v>
      </c>
      <c r="B10" s="276">
        <v>28401867</v>
      </c>
    </row>
    <row r="11" spans="1:2" s="285" customFormat="1" ht="15.75">
      <c r="A11" s="277" t="s">
        <v>371</v>
      </c>
      <c r="B11" s="278">
        <f>B9-B10</f>
        <v>-6063183</v>
      </c>
    </row>
    <row r="12" spans="1:2" s="285" customFormat="1" ht="15.75">
      <c r="A12" s="277" t="s">
        <v>372</v>
      </c>
      <c r="B12" s="278">
        <f>B8+B11</f>
        <v>20736876</v>
      </c>
    </row>
    <row r="13" spans="1:2" s="285" customFormat="1" ht="15.75">
      <c r="A13" s="277" t="s">
        <v>373</v>
      </c>
      <c r="B13" s="278">
        <f>SUM(B12)</f>
        <v>20736876</v>
      </c>
    </row>
    <row r="14" spans="1:2" s="285" customFormat="1" ht="15.75">
      <c r="A14" s="277" t="s">
        <v>374</v>
      </c>
      <c r="B14" s="278">
        <f>SUM(B13)</f>
        <v>20736876</v>
      </c>
    </row>
    <row r="15" spans="1:2" ht="15.75">
      <c r="A15" s="290"/>
      <c r="B15" s="290"/>
    </row>
    <row r="16" spans="1:2" ht="15.75">
      <c r="A16" s="290"/>
      <c r="B16" s="290"/>
    </row>
  </sheetData>
  <sheetProtection/>
  <mergeCells count="4">
    <mergeCell ref="A3:B3"/>
    <mergeCell ref="A2:B2"/>
    <mergeCell ref="A4:B4"/>
    <mergeCell ref="A1:B1"/>
  </mergeCells>
  <printOptions gridLines="1" headings="1"/>
  <pageMargins left="0.7480314960629921" right="0.7480314960629921" top="0.984251968503937" bottom="0.984251968503937" header="0.5118110236220472" footer="0.5118110236220472"/>
  <pageSetup horizontalDpi="300" verticalDpi="300" orientation="portrait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"/>
  <sheetViews>
    <sheetView zoomScale="160" zoomScaleNormal="160" zoomScalePageLayoutView="0" workbookViewId="0" topLeftCell="A1">
      <pane ySplit="5" topLeftCell="A6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77.00390625" style="288" customWidth="1"/>
    <col min="2" max="2" width="17.00390625" style="288" customWidth="1"/>
    <col min="3" max="3" width="19.140625" style="288" customWidth="1"/>
    <col min="4" max="4" width="17.140625" style="288" customWidth="1"/>
    <col min="5" max="16384" width="9.140625" style="262" customWidth="1"/>
  </cols>
  <sheetData>
    <row r="1" spans="1:11" s="260" customFormat="1" ht="15.75">
      <c r="A1" s="360" t="s">
        <v>520</v>
      </c>
      <c r="B1" s="360"/>
      <c r="C1" s="360"/>
      <c r="D1" s="360"/>
      <c r="E1" s="271"/>
      <c r="F1" s="271"/>
      <c r="G1" s="271"/>
      <c r="H1" s="271"/>
      <c r="I1" s="271"/>
      <c r="J1" s="271"/>
      <c r="K1" s="271"/>
    </row>
    <row r="2" spans="1:11" s="261" customFormat="1" ht="24.75" customHeight="1">
      <c r="A2" s="358" t="s">
        <v>67</v>
      </c>
      <c r="B2" s="358"/>
      <c r="C2" s="358"/>
      <c r="D2" s="358"/>
      <c r="E2" s="272"/>
      <c r="F2" s="272"/>
      <c r="G2" s="272"/>
      <c r="H2" s="272"/>
      <c r="I2" s="272"/>
      <c r="J2" s="272"/>
      <c r="K2" s="272"/>
    </row>
    <row r="3" spans="1:4" s="285" customFormat="1" ht="25.5" customHeight="1">
      <c r="A3" s="362" t="s">
        <v>486</v>
      </c>
      <c r="B3" s="362"/>
      <c r="C3" s="362"/>
      <c r="D3" s="362"/>
    </row>
    <row r="4" spans="1:4" s="285" customFormat="1" ht="18.75" customHeight="1">
      <c r="A4" s="365" t="s">
        <v>421</v>
      </c>
      <c r="B4" s="365"/>
      <c r="C4" s="365"/>
      <c r="D4" s="365"/>
    </row>
    <row r="5" spans="1:5" s="291" customFormat="1" ht="28.5" customHeight="1">
      <c r="A5" s="263" t="s">
        <v>188</v>
      </c>
      <c r="B5" s="263" t="s">
        <v>324</v>
      </c>
      <c r="C5" s="263" t="s">
        <v>325</v>
      </c>
      <c r="D5" s="263" t="s">
        <v>326</v>
      </c>
      <c r="E5" s="280"/>
    </row>
    <row r="6" spans="1:5" s="285" customFormat="1" ht="12.75">
      <c r="A6" s="273" t="s">
        <v>375</v>
      </c>
      <c r="B6" s="267">
        <v>4648784</v>
      </c>
      <c r="C6" s="267"/>
      <c r="D6" s="267">
        <v>6701362</v>
      </c>
      <c r="E6" s="268"/>
    </row>
    <row r="7" spans="1:5" s="285" customFormat="1" ht="12.75">
      <c r="A7" s="273" t="s">
        <v>376</v>
      </c>
      <c r="B7" s="267">
        <v>306655</v>
      </c>
      <c r="C7" s="267"/>
      <c r="D7" s="267">
        <v>316456</v>
      </c>
      <c r="E7" s="268"/>
    </row>
    <row r="8" spans="1:5" s="285" customFormat="1" ht="12.75">
      <c r="A8" s="273" t="s">
        <v>377</v>
      </c>
      <c r="B8" s="267">
        <v>62120</v>
      </c>
      <c r="C8" s="267"/>
      <c r="D8" s="267">
        <v>68152</v>
      </c>
      <c r="E8" s="268"/>
    </row>
    <row r="9" spans="1:5" s="285" customFormat="1" ht="12.75">
      <c r="A9" s="274" t="s">
        <v>442</v>
      </c>
      <c r="B9" s="270">
        <f>SUM(B6:B8)</f>
        <v>5017559</v>
      </c>
      <c r="C9" s="270"/>
      <c r="D9" s="270">
        <f>SUM(D6:D8)</f>
        <v>7085970</v>
      </c>
      <c r="E9" s="268"/>
    </row>
    <row r="10" spans="1:5" s="285" customFormat="1" ht="12.75">
      <c r="A10" s="273" t="s">
        <v>379</v>
      </c>
      <c r="B10" s="267">
        <v>41916910</v>
      </c>
      <c r="C10" s="267"/>
      <c r="D10" s="267">
        <v>44312171</v>
      </c>
      <c r="E10" s="268"/>
    </row>
    <row r="11" spans="1:5" s="285" customFormat="1" ht="12.75">
      <c r="A11" s="273" t="s">
        <v>380</v>
      </c>
      <c r="B11" s="267">
        <v>3892926</v>
      </c>
      <c r="C11" s="267"/>
      <c r="D11" s="267">
        <v>5575597</v>
      </c>
      <c r="E11" s="268"/>
    </row>
    <row r="12" spans="1:5" s="285" customFormat="1" ht="12.75">
      <c r="A12" s="273" t="s">
        <v>443</v>
      </c>
      <c r="B12" s="267">
        <v>640915</v>
      </c>
      <c r="C12" s="267"/>
      <c r="D12" s="267">
        <v>4817977</v>
      </c>
      <c r="E12" s="268"/>
    </row>
    <row r="13" spans="1:5" s="285" customFormat="1" ht="12.75">
      <c r="A13" s="273" t="s">
        <v>425</v>
      </c>
      <c r="B13" s="267">
        <v>5472534</v>
      </c>
      <c r="C13" s="267"/>
      <c r="D13" s="267">
        <v>191918769</v>
      </c>
      <c r="E13" s="268"/>
    </row>
    <row r="14" spans="1:5" s="285" customFormat="1" ht="12.75">
      <c r="A14" s="274" t="s">
        <v>444</v>
      </c>
      <c r="B14" s="270">
        <f>SUM(B10:B13)</f>
        <v>51923285</v>
      </c>
      <c r="C14" s="270"/>
      <c r="D14" s="270">
        <f>SUM(D10:D13)</f>
        <v>246624514</v>
      </c>
      <c r="E14" s="268"/>
    </row>
    <row r="15" spans="1:5" s="285" customFormat="1" ht="12.75">
      <c r="A15" s="273" t="s">
        <v>426</v>
      </c>
      <c r="B15" s="267">
        <v>2426331</v>
      </c>
      <c r="C15" s="267"/>
      <c r="D15" s="267">
        <v>2831352</v>
      </c>
      <c r="E15" s="268"/>
    </row>
    <row r="16" spans="1:5" s="285" customFormat="1" ht="12.75">
      <c r="A16" s="273" t="s">
        <v>427</v>
      </c>
      <c r="B16" s="267">
        <v>3383823</v>
      </c>
      <c r="C16" s="267"/>
      <c r="D16" s="267">
        <v>4537389</v>
      </c>
      <c r="E16" s="268"/>
    </row>
    <row r="17" spans="1:5" s="285" customFormat="1" ht="12.75">
      <c r="A17" s="274" t="s">
        <v>445</v>
      </c>
      <c r="B17" s="270">
        <f>SUM(B15:B16)</f>
        <v>5810154</v>
      </c>
      <c r="C17" s="270"/>
      <c r="D17" s="270">
        <f>SUM(D15:D16)</f>
        <v>7368741</v>
      </c>
      <c r="E17" s="268"/>
    </row>
    <row r="18" spans="1:5" s="285" customFormat="1" ht="12.75">
      <c r="A18" s="273" t="s">
        <v>430</v>
      </c>
      <c r="B18" s="267">
        <v>6895090</v>
      </c>
      <c r="C18" s="267"/>
      <c r="D18" s="267">
        <v>8122602</v>
      </c>
      <c r="E18" s="268"/>
    </row>
    <row r="19" spans="1:5" s="285" customFormat="1" ht="12.75">
      <c r="A19" s="273" t="s">
        <v>431</v>
      </c>
      <c r="B19" s="267">
        <v>2301353</v>
      </c>
      <c r="C19" s="267"/>
      <c r="D19" s="267">
        <v>3815985</v>
      </c>
      <c r="E19" s="268"/>
    </row>
    <row r="20" spans="1:5" s="285" customFormat="1" ht="12.75">
      <c r="A20" s="273" t="s">
        <v>432</v>
      </c>
      <c r="B20" s="267">
        <v>2057844</v>
      </c>
      <c r="C20" s="267"/>
      <c r="D20" s="267">
        <v>2709149</v>
      </c>
      <c r="E20" s="268"/>
    </row>
    <row r="21" spans="1:5" s="285" customFormat="1" ht="12.75">
      <c r="A21" s="274" t="s">
        <v>446</v>
      </c>
      <c r="B21" s="270">
        <f>SUM(B18:B20)</f>
        <v>11254287</v>
      </c>
      <c r="C21" s="270"/>
      <c r="D21" s="270">
        <f>SUM(D18:D20)</f>
        <v>14647736</v>
      </c>
      <c r="E21" s="268"/>
    </row>
    <row r="22" spans="1:5" s="285" customFormat="1" ht="12.75">
      <c r="A22" s="274" t="s">
        <v>382</v>
      </c>
      <c r="B22" s="270">
        <v>4187639</v>
      </c>
      <c r="C22" s="270"/>
      <c r="D22" s="270">
        <v>18357290</v>
      </c>
      <c r="E22" s="268"/>
    </row>
    <row r="23" spans="1:5" s="285" customFormat="1" ht="12.75">
      <c r="A23" s="274" t="s">
        <v>383</v>
      </c>
      <c r="B23" s="270">
        <v>30246360</v>
      </c>
      <c r="C23" s="270"/>
      <c r="D23" s="270">
        <v>35654870</v>
      </c>
      <c r="E23" s="268"/>
    </row>
    <row r="24" spans="1:5" s="285" customFormat="1" ht="12.75">
      <c r="A24" s="274" t="s">
        <v>447</v>
      </c>
      <c r="B24" s="270">
        <f>B9+B14-B17-B21-B22-B23</f>
        <v>5442404</v>
      </c>
      <c r="C24" s="270"/>
      <c r="D24" s="270">
        <f>D9+D14-D17-D21-D22-D23</f>
        <v>177681847</v>
      </c>
      <c r="E24" s="268"/>
    </row>
    <row r="25" spans="1:5" s="285" customFormat="1" ht="12.75">
      <c r="A25" s="273" t="s">
        <v>448</v>
      </c>
      <c r="B25" s="267">
        <v>1337</v>
      </c>
      <c r="C25" s="267"/>
      <c r="D25" s="267">
        <v>522</v>
      </c>
      <c r="E25" s="268"/>
    </row>
    <row r="26" spans="1:5" s="285" customFormat="1" ht="12.75">
      <c r="A26" s="274" t="s">
        <v>449</v>
      </c>
      <c r="B26" s="270">
        <f>SUM(B25)</f>
        <v>1337</v>
      </c>
      <c r="C26" s="270"/>
      <c r="D26" s="270">
        <f>SUM(D25)</f>
        <v>522</v>
      </c>
      <c r="E26" s="268"/>
    </row>
    <row r="27" spans="1:5" s="285" customFormat="1" ht="12.75">
      <c r="A27" s="274" t="s">
        <v>450</v>
      </c>
      <c r="B27" s="270">
        <f>SUM(B26)</f>
        <v>1337</v>
      </c>
      <c r="C27" s="270"/>
      <c r="D27" s="270">
        <f>SUM(D26)</f>
        <v>522</v>
      </c>
      <c r="E27" s="268"/>
    </row>
    <row r="28" spans="1:5" s="285" customFormat="1" ht="12.75">
      <c r="A28" s="274" t="s">
        <v>451</v>
      </c>
      <c r="B28" s="294">
        <f>B24+B27</f>
        <v>5443741</v>
      </c>
      <c r="C28" s="294"/>
      <c r="D28" s="294">
        <f>D24+D27</f>
        <v>177682369</v>
      </c>
      <c r="E28" s="268"/>
    </row>
    <row r="29" spans="1:5" s="285" customFormat="1" ht="12.75">
      <c r="A29" s="268"/>
      <c r="B29" s="294"/>
      <c r="C29" s="294"/>
      <c r="D29" s="294"/>
      <c r="E29" s="268"/>
    </row>
    <row r="30" spans="1:5" ht="12.75">
      <c r="A30" s="289"/>
      <c r="B30" s="289"/>
      <c r="C30" s="289"/>
      <c r="D30" s="289"/>
      <c r="E30" s="268"/>
    </row>
    <row r="31" spans="1:5" ht="12.75">
      <c r="A31" s="289"/>
      <c r="B31" s="289"/>
      <c r="C31" s="289"/>
      <c r="D31" s="289"/>
      <c r="E31" s="268"/>
    </row>
    <row r="32" spans="1:5" ht="12.75">
      <c r="A32" s="289"/>
      <c r="B32" s="289"/>
      <c r="C32" s="289"/>
      <c r="D32" s="289"/>
      <c r="E32" s="268"/>
    </row>
  </sheetData>
  <sheetProtection/>
  <mergeCells count="4">
    <mergeCell ref="A4:D4"/>
    <mergeCell ref="A2:D2"/>
    <mergeCell ref="A3:D3"/>
    <mergeCell ref="A1:D1"/>
  </mergeCells>
  <printOptions gridLines="1" headings="1"/>
  <pageMargins left="0.7480314960629921" right="0.7480314960629921" top="0.984251968503937" bottom="0.984251968503937" header="0.5118110236220472" footer="0.5118110236220472"/>
  <pageSetup horizontalDpi="300" verticalDpi="300" orientation="portrait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9"/>
  <sheetViews>
    <sheetView zoomScale="145" zoomScaleNormal="145" zoomScalePageLayoutView="0" workbookViewId="0" topLeftCell="A1">
      <pane ySplit="5" topLeftCell="A6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69.8515625" style="288" customWidth="1"/>
    <col min="2" max="2" width="17.00390625" style="288" customWidth="1"/>
    <col min="3" max="3" width="19.140625" style="288" customWidth="1"/>
    <col min="4" max="16384" width="9.140625" style="262" customWidth="1"/>
  </cols>
  <sheetData>
    <row r="1" spans="1:11" s="260" customFormat="1" ht="15.75">
      <c r="A1" s="360" t="s">
        <v>521</v>
      </c>
      <c r="B1" s="360"/>
      <c r="C1" s="360"/>
      <c r="D1" s="271"/>
      <c r="E1" s="271"/>
      <c r="F1" s="271"/>
      <c r="G1" s="271"/>
      <c r="H1" s="271"/>
      <c r="I1" s="271"/>
      <c r="J1" s="271"/>
      <c r="K1" s="271"/>
    </row>
    <row r="2" spans="1:3" s="285" customFormat="1" ht="26.25" customHeight="1">
      <c r="A2" s="362" t="s">
        <v>67</v>
      </c>
      <c r="B2" s="362"/>
      <c r="C2" s="362"/>
    </row>
    <row r="3" spans="1:3" s="285" customFormat="1" ht="26.25" customHeight="1">
      <c r="A3" s="366" t="s">
        <v>487</v>
      </c>
      <c r="B3" s="366"/>
      <c r="C3" s="366"/>
    </row>
    <row r="4" spans="1:4" s="285" customFormat="1" ht="18.75" customHeight="1">
      <c r="A4" s="365" t="s">
        <v>421</v>
      </c>
      <c r="B4" s="365"/>
      <c r="C4" s="365"/>
      <c r="D4" s="281"/>
    </row>
    <row r="5" spans="1:3" s="295" customFormat="1" ht="78.75">
      <c r="A5" s="263" t="s">
        <v>188</v>
      </c>
      <c r="B5" s="263" t="s">
        <v>384</v>
      </c>
      <c r="C5" s="263" t="s">
        <v>385</v>
      </c>
    </row>
    <row r="6" spans="1:3" s="285" customFormat="1" ht="15.75">
      <c r="A6" s="275" t="s">
        <v>386</v>
      </c>
      <c r="B6" s="276">
        <v>2831352</v>
      </c>
      <c r="C6" s="276">
        <v>2831352</v>
      </c>
    </row>
    <row r="7" spans="1:3" s="285" customFormat="1" ht="15.75">
      <c r="A7" s="275" t="s">
        <v>387</v>
      </c>
      <c r="B7" s="276">
        <v>4537389</v>
      </c>
      <c r="C7" s="276">
        <v>4537389</v>
      </c>
    </row>
    <row r="8" spans="1:3" s="285" customFormat="1" ht="15.75">
      <c r="A8" s="275" t="s">
        <v>388</v>
      </c>
      <c r="B8" s="276">
        <v>8122602</v>
      </c>
      <c r="C8" s="276">
        <v>8122602</v>
      </c>
    </row>
    <row r="9" spans="1:3" s="285" customFormat="1" ht="15.75">
      <c r="A9" s="275" t="s">
        <v>389</v>
      </c>
      <c r="B9" s="276">
        <v>3815985</v>
      </c>
      <c r="C9" s="276">
        <v>3815985</v>
      </c>
    </row>
    <row r="10" spans="1:3" s="285" customFormat="1" ht="15.75">
      <c r="A10" s="275" t="s">
        <v>390</v>
      </c>
      <c r="B10" s="276">
        <v>2709149</v>
      </c>
      <c r="C10" s="276">
        <v>2709149</v>
      </c>
    </row>
    <row r="11" spans="1:3" s="285" customFormat="1" ht="15.75">
      <c r="A11" s="275" t="s">
        <v>391</v>
      </c>
      <c r="B11" s="276">
        <v>18357290</v>
      </c>
      <c r="C11" s="276">
        <v>18357290</v>
      </c>
    </row>
    <row r="12" spans="1:3" s="285" customFormat="1" ht="15.75">
      <c r="A12" s="277" t="s">
        <v>392</v>
      </c>
      <c r="B12" s="278">
        <f>SUM(B6:B11)</f>
        <v>40373767</v>
      </c>
      <c r="C12" s="278">
        <f>SUM(C6:C11)</f>
        <v>40373767</v>
      </c>
    </row>
    <row r="13" spans="1:3" s="285" customFormat="1" ht="15.75">
      <c r="A13" s="277" t="s">
        <v>393</v>
      </c>
      <c r="B13" s="278">
        <f>SUM(B12)</f>
        <v>40373767</v>
      </c>
      <c r="C13" s="278">
        <f>SUM(C12)</f>
        <v>40373767</v>
      </c>
    </row>
    <row r="14" spans="1:3" s="285" customFormat="1" ht="15.75">
      <c r="A14" s="275" t="s">
        <v>394</v>
      </c>
      <c r="B14" s="276">
        <v>316456</v>
      </c>
      <c r="C14" s="276">
        <v>316456</v>
      </c>
    </row>
    <row r="15" spans="1:3" s="285" customFormat="1" ht="15.75">
      <c r="A15" s="275" t="s">
        <v>395</v>
      </c>
      <c r="B15" s="276">
        <v>5575597</v>
      </c>
      <c r="C15" s="276">
        <v>5575597</v>
      </c>
    </row>
    <row r="16" spans="1:3" s="285" customFormat="1" ht="15.75">
      <c r="A16" s="275" t="s">
        <v>396</v>
      </c>
      <c r="B16" s="276">
        <v>4817977</v>
      </c>
      <c r="C16" s="276">
        <v>4817977</v>
      </c>
    </row>
    <row r="17" spans="1:3" s="285" customFormat="1" ht="15.75">
      <c r="A17" s="277" t="s">
        <v>397</v>
      </c>
      <c r="B17" s="278">
        <f>SUM(B14:B16)</f>
        <v>10710030</v>
      </c>
      <c r="C17" s="278">
        <f>SUM(C14:C16)</f>
        <v>10710030</v>
      </c>
    </row>
    <row r="18" spans="1:3" s="285" customFormat="1" ht="15.75">
      <c r="A18" s="277" t="s">
        <v>452</v>
      </c>
      <c r="B18" s="278">
        <f>B13-B17</f>
        <v>29663737</v>
      </c>
      <c r="C18" s="278">
        <f>C13-C17</f>
        <v>29663737</v>
      </c>
    </row>
    <row r="19" spans="1:3" s="285" customFormat="1" ht="15.75">
      <c r="A19" s="279"/>
      <c r="B19" s="279"/>
      <c r="C19" s="279"/>
    </row>
  </sheetData>
  <sheetProtection/>
  <mergeCells count="4">
    <mergeCell ref="A1:C1"/>
    <mergeCell ref="A2:C2"/>
    <mergeCell ref="A4:C4"/>
    <mergeCell ref="A3:C3"/>
  </mergeCells>
  <printOptions gridLines="1" headings="1"/>
  <pageMargins left="0.7480314960629921" right="0.7480314960629921" top="0.984251968503937" bottom="0.984251968503937" header="0.5118110236220472" footer="0.5118110236220472"/>
  <pageSetup horizontalDpi="300" verticalDpi="300" orientation="portrait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1"/>
  <sheetViews>
    <sheetView zoomScale="130" zoomScaleNormal="130" zoomScalePageLayoutView="0" workbookViewId="0" topLeftCell="A1">
      <pane ySplit="5" topLeftCell="A9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55.8515625" style="285" customWidth="1"/>
    <col min="2" max="2" width="13.28125" style="285" customWidth="1"/>
    <col min="3" max="3" width="15.57421875" style="285" customWidth="1"/>
    <col min="4" max="4" width="15.8515625" style="285" customWidth="1"/>
    <col min="5" max="5" width="15.28125" style="285" customWidth="1"/>
    <col min="6" max="6" width="16.57421875" style="285" customWidth="1"/>
    <col min="7" max="7" width="17.8515625" style="285" customWidth="1"/>
    <col min="8" max="8" width="17.421875" style="285" customWidth="1"/>
    <col min="9" max="16384" width="9.140625" style="262" customWidth="1"/>
  </cols>
  <sheetData>
    <row r="1" spans="1:11" s="260" customFormat="1" ht="15.75">
      <c r="A1" s="360" t="s">
        <v>522</v>
      </c>
      <c r="B1" s="360"/>
      <c r="C1" s="360"/>
      <c r="D1" s="360"/>
      <c r="E1" s="360"/>
      <c r="F1" s="360"/>
      <c r="G1" s="360"/>
      <c r="H1" s="360"/>
      <c r="I1" s="271"/>
      <c r="J1" s="271"/>
      <c r="K1" s="271"/>
    </row>
    <row r="2" spans="1:11" s="261" customFormat="1" ht="24.75" customHeight="1">
      <c r="A2" s="358" t="s">
        <v>67</v>
      </c>
      <c r="B2" s="358"/>
      <c r="C2" s="358"/>
      <c r="D2" s="358"/>
      <c r="E2" s="358"/>
      <c r="F2" s="358"/>
      <c r="G2" s="358"/>
      <c r="H2" s="358"/>
      <c r="I2" s="272"/>
      <c r="J2" s="272"/>
      <c r="K2" s="272"/>
    </row>
    <row r="3" spans="1:8" s="285" customFormat="1" ht="30.75" customHeight="1">
      <c r="A3" s="366" t="s">
        <v>489</v>
      </c>
      <c r="B3" s="366"/>
      <c r="C3" s="366"/>
      <c r="D3" s="366"/>
      <c r="E3" s="366"/>
      <c r="F3" s="366"/>
      <c r="G3" s="366"/>
      <c r="H3" s="366"/>
    </row>
    <row r="4" spans="1:8" s="285" customFormat="1" ht="18.75" customHeight="1">
      <c r="A4" s="367" t="s">
        <v>421</v>
      </c>
      <c r="B4" s="367"/>
      <c r="C4" s="367"/>
      <c r="D4" s="367"/>
      <c r="E4" s="367"/>
      <c r="F4" s="367"/>
      <c r="G4" s="367"/>
      <c r="H4" s="367"/>
    </row>
    <row r="5" spans="1:8" s="291" customFormat="1" ht="63">
      <c r="A5" s="263" t="s">
        <v>188</v>
      </c>
      <c r="B5" s="263" t="s">
        <v>398</v>
      </c>
      <c r="C5" s="263" t="s">
        <v>399</v>
      </c>
      <c r="D5" s="263" t="s">
        <v>400</v>
      </c>
      <c r="E5" s="263" t="s">
        <v>401</v>
      </c>
      <c r="F5" s="263" t="s">
        <v>402</v>
      </c>
      <c r="G5" s="263" t="s">
        <v>403</v>
      </c>
      <c r="H5" s="263" t="s">
        <v>404</v>
      </c>
    </row>
    <row r="6" spans="1:8" s="288" customFormat="1" ht="15.75">
      <c r="A6" s="277" t="s">
        <v>405</v>
      </c>
      <c r="B6" s="278">
        <v>600000</v>
      </c>
      <c r="C6" s="278">
        <v>106136734</v>
      </c>
      <c r="D6" s="278">
        <v>10742294</v>
      </c>
      <c r="E6" s="278">
        <v>0</v>
      </c>
      <c r="F6" s="278">
        <v>394000</v>
      </c>
      <c r="G6" s="278">
        <v>14603649</v>
      </c>
      <c r="H6" s="278">
        <f>SUM(B6:G6)</f>
        <v>132476677</v>
      </c>
    </row>
    <row r="7" spans="1:8" s="288" customFormat="1" ht="15.75">
      <c r="A7" s="275" t="s">
        <v>488</v>
      </c>
      <c r="B7" s="276">
        <v>924000</v>
      </c>
      <c r="C7" s="276">
        <v>0</v>
      </c>
      <c r="D7" s="276">
        <v>0</v>
      </c>
      <c r="E7" s="276">
        <v>0</v>
      </c>
      <c r="F7" s="276">
        <v>0</v>
      </c>
      <c r="G7" s="276">
        <v>0</v>
      </c>
      <c r="H7" s="276">
        <v>924000</v>
      </c>
    </row>
    <row r="8" spans="1:8" s="288" customFormat="1" ht="15.75">
      <c r="A8" s="275" t="s">
        <v>406</v>
      </c>
      <c r="B8" s="276">
        <v>0</v>
      </c>
      <c r="C8" s="276">
        <v>7273642</v>
      </c>
      <c r="D8" s="276">
        <v>103622</v>
      </c>
      <c r="E8" s="276">
        <v>0</v>
      </c>
      <c r="F8" s="276">
        <v>0</v>
      </c>
      <c r="G8" s="276">
        <v>0</v>
      </c>
      <c r="H8" s="276">
        <f aca="true" t="shared" si="0" ref="H8:H20">SUM(B8:G8)</f>
        <v>7377264</v>
      </c>
    </row>
    <row r="9" spans="1:8" s="288" customFormat="1" ht="15.75">
      <c r="A9" s="275" t="s">
        <v>490</v>
      </c>
      <c r="B9" s="276">
        <v>0</v>
      </c>
      <c r="C9" s="276">
        <v>188384492</v>
      </c>
      <c r="D9" s="276">
        <v>0</v>
      </c>
      <c r="E9" s="276">
        <v>0</v>
      </c>
      <c r="F9" s="276">
        <v>0</v>
      </c>
      <c r="G9" s="276">
        <v>0</v>
      </c>
      <c r="H9" s="276">
        <v>188384492</v>
      </c>
    </row>
    <row r="10" spans="1:8" s="288" customFormat="1" ht="31.5">
      <c r="A10" s="275" t="s">
        <v>491</v>
      </c>
      <c r="B10" s="276">
        <v>0</v>
      </c>
      <c r="C10" s="276">
        <v>0</v>
      </c>
      <c r="D10" s="276">
        <v>10845915</v>
      </c>
      <c r="E10" s="276">
        <v>0</v>
      </c>
      <c r="F10" s="276">
        <v>0</v>
      </c>
      <c r="G10" s="276">
        <v>0</v>
      </c>
      <c r="H10" s="276">
        <v>10845915</v>
      </c>
    </row>
    <row r="11" spans="1:8" s="288" customFormat="1" ht="15.75">
      <c r="A11" s="277" t="s">
        <v>407</v>
      </c>
      <c r="B11" s="278">
        <f aca="true" t="shared" si="1" ref="B11:H11">SUM(B7:B10)</f>
        <v>924000</v>
      </c>
      <c r="C11" s="278">
        <f t="shared" si="1"/>
        <v>195658134</v>
      </c>
      <c r="D11" s="278">
        <f t="shared" si="1"/>
        <v>10949537</v>
      </c>
      <c r="E11" s="278">
        <f t="shared" si="1"/>
        <v>0</v>
      </c>
      <c r="F11" s="278">
        <f t="shared" si="1"/>
        <v>0</v>
      </c>
      <c r="G11" s="278">
        <f t="shared" si="1"/>
        <v>0</v>
      </c>
      <c r="H11" s="278">
        <f t="shared" si="1"/>
        <v>207531671</v>
      </c>
    </row>
    <row r="12" spans="1:8" s="288" customFormat="1" ht="47.25">
      <c r="A12" s="275" t="s">
        <v>492</v>
      </c>
      <c r="B12" s="276">
        <v>0</v>
      </c>
      <c r="C12" s="276">
        <v>0</v>
      </c>
      <c r="D12" s="276">
        <v>10845916</v>
      </c>
      <c r="E12" s="276">
        <v>0</v>
      </c>
      <c r="F12" s="276">
        <v>0</v>
      </c>
      <c r="G12" s="276">
        <v>0</v>
      </c>
      <c r="H12" s="276">
        <v>10845916</v>
      </c>
    </row>
    <row r="13" spans="1:8" s="288" customFormat="1" ht="15.75">
      <c r="A13" s="275" t="s">
        <v>493</v>
      </c>
      <c r="B13" s="276">
        <v>0</v>
      </c>
      <c r="C13" s="276">
        <v>0</v>
      </c>
      <c r="D13" s="276">
        <v>0</v>
      </c>
      <c r="E13" s="276">
        <v>0</v>
      </c>
      <c r="F13" s="276">
        <v>394000</v>
      </c>
      <c r="G13" s="276">
        <v>0</v>
      </c>
      <c r="H13" s="276">
        <v>394000</v>
      </c>
    </row>
    <row r="14" spans="1:8" s="288" customFormat="1" ht="15.75">
      <c r="A14" s="277" t="s">
        <v>494</v>
      </c>
      <c r="B14" s="278">
        <v>0</v>
      </c>
      <c r="C14" s="278">
        <v>0</v>
      </c>
      <c r="D14" s="278">
        <v>10845916</v>
      </c>
      <c r="E14" s="278">
        <v>0</v>
      </c>
      <c r="F14" s="278">
        <v>394000</v>
      </c>
      <c r="G14" s="278">
        <v>0</v>
      </c>
      <c r="H14" s="278">
        <v>11239916</v>
      </c>
    </row>
    <row r="15" spans="1:8" s="288" customFormat="1" ht="15.75">
      <c r="A15" s="277" t="s">
        <v>408</v>
      </c>
      <c r="B15" s="278">
        <f aca="true" t="shared" si="2" ref="B15:G15">B6+B11-B14</f>
        <v>1524000</v>
      </c>
      <c r="C15" s="278">
        <f t="shared" si="2"/>
        <v>301794868</v>
      </c>
      <c r="D15" s="278">
        <f t="shared" si="2"/>
        <v>10845915</v>
      </c>
      <c r="E15" s="278">
        <f t="shared" si="2"/>
        <v>0</v>
      </c>
      <c r="F15" s="278">
        <f t="shared" si="2"/>
        <v>0</v>
      </c>
      <c r="G15" s="278">
        <f t="shared" si="2"/>
        <v>14603649</v>
      </c>
      <c r="H15" s="278">
        <f t="shared" si="0"/>
        <v>328768432</v>
      </c>
    </row>
    <row r="16" spans="1:8" s="288" customFormat="1" ht="15.75">
      <c r="A16" s="277" t="s">
        <v>409</v>
      </c>
      <c r="B16" s="278">
        <v>600000</v>
      </c>
      <c r="C16" s="278">
        <v>24138024</v>
      </c>
      <c r="D16" s="278">
        <v>4316272</v>
      </c>
      <c r="E16" s="278">
        <v>0</v>
      </c>
      <c r="F16" s="278">
        <v>0</v>
      </c>
      <c r="G16" s="278">
        <v>1752439</v>
      </c>
      <c r="H16" s="278">
        <f t="shared" si="0"/>
        <v>30806735</v>
      </c>
    </row>
    <row r="17" spans="1:8" s="288" customFormat="1" ht="15.75">
      <c r="A17" s="275" t="s">
        <v>410</v>
      </c>
      <c r="B17" s="276">
        <v>18379</v>
      </c>
      <c r="C17" s="276">
        <v>16103752</v>
      </c>
      <c r="D17" s="276">
        <v>1797049</v>
      </c>
      <c r="E17" s="276">
        <v>0</v>
      </c>
      <c r="F17" s="276">
        <v>0</v>
      </c>
      <c r="G17" s="276">
        <v>438110</v>
      </c>
      <c r="H17" s="276">
        <f t="shared" si="0"/>
        <v>18357290</v>
      </c>
    </row>
    <row r="18" spans="1:8" s="288" customFormat="1" ht="31.5">
      <c r="A18" s="277" t="s">
        <v>411</v>
      </c>
      <c r="B18" s="278">
        <v>618379</v>
      </c>
      <c r="C18" s="278">
        <f>C16+C17</f>
        <v>40241776</v>
      </c>
      <c r="D18" s="278">
        <f>D16+D17</f>
        <v>6113321</v>
      </c>
      <c r="E18" s="278">
        <v>0</v>
      </c>
      <c r="F18" s="278">
        <v>0</v>
      </c>
      <c r="G18" s="278">
        <f>G16+G17</f>
        <v>2190549</v>
      </c>
      <c r="H18" s="278">
        <f t="shared" si="0"/>
        <v>49164025</v>
      </c>
    </row>
    <row r="19" spans="1:8" s="288" customFormat="1" ht="15.75">
      <c r="A19" s="277" t="s">
        <v>412</v>
      </c>
      <c r="B19" s="278">
        <v>618379</v>
      </c>
      <c r="C19" s="278">
        <f>C18</f>
        <v>40241776</v>
      </c>
      <c r="D19" s="278">
        <f>D18</f>
        <v>6113321</v>
      </c>
      <c r="E19" s="278">
        <v>0</v>
      </c>
      <c r="F19" s="278">
        <v>0</v>
      </c>
      <c r="G19" s="278">
        <f>G18</f>
        <v>2190549</v>
      </c>
      <c r="H19" s="278">
        <f t="shared" si="0"/>
        <v>49164025</v>
      </c>
    </row>
    <row r="20" spans="1:8" s="288" customFormat="1" ht="15.75">
      <c r="A20" s="277" t="s">
        <v>413</v>
      </c>
      <c r="B20" s="278">
        <v>905621</v>
      </c>
      <c r="C20" s="278">
        <f>C15-C19</f>
        <v>261553092</v>
      </c>
      <c r="D20" s="278">
        <f>D15-D19</f>
        <v>4732594</v>
      </c>
      <c r="E20" s="278">
        <f>E15-E19</f>
        <v>0</v>
      </c>
      <c r="F20" s="278">
        <f>F15-F19</f>
        <v>0</v>
      </c>
      <c r="G20" s="278">
        <f>G15-G19</f>
        <v>12413100</v>
      </c>
      <c r="H20" s="278">
        <f t="shared" si="0"/>
        <v>279604407</v>
      </c>
    </row>
    <row r="21" spans="1:8" ht="15.75">
      <c r="A21" s="275" t="s">
        <v>495</v>
      </c>
      <c r="B21" s="276">
        <v>600000</v>
      </c>
      <c r="C21" s="276">
        <v>0</v>
      </c>
      <c r="D21" s="276">
        <v>1966682</v>
      </c>
      <c r="E21" s="276">
        <v>0</v>
      </c>
      <c r="F21" s="276">
        <v>0</v>
      </c>
      <c r="G21" s="276">
        <v>0</v>
      </c>
      <c r="H21" s="276">
        <v>2566682</v>
      </c>
    </row>
  </sheetData>
  <sheetProtection/>
  <mergeCells count="4">
    <mergeCell ref="A3:H3"/>
    <mergeCell ref="A2:H2"/>
    <mergeCell ref="A4:H4"/>
    <mergeCell ref="A1:H1"/>
  </mergeCells>
  <printOptions gridLines="1" headings="1"/>
  <pageMargins left="0.7480314960629921" right="0.7480314960629921" top="0.984251968503937" bottom="0.984251968503937" header="0.5118110236220472" footer="0.5118110236220472"/>
  <pageSetup horizontalDpi="300" verticalDpi="300" orientation="landscape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9"/>
  <sheetViews>
    <sheetView zoomScale="145" zoomScaleNormal="145" zoomScalePageLayoutView="0" workbookViewId="0" topLeftCell="A1">
      <selection activeCell="A1" sqref="A1:I1"/>
    </sheetView>
  </sheetViews>
  <sheetFormatPr defaultColWidth="9.140625" defaultRowHeight="12.75"/>
  <cols>
    <col min="1" max="1" width="4.00390625" style="61" customWidth="1"/>
    <col min="2" max="2" width="5.140625" style="61" customWidth="1"/>
    <col min="3" max="3" width="6.421875" style="61" customWidth="1"/>
    <col min="4" max="4" width="2.57421875" style="61" customWidth="1"/>
    <col min="5" max="5" width="62.140625" style="61" customWidth="1"/>
    <col min="6" max="6" width="17.8515625" style="61" customWidth="1"/>
    <col min="7" max="7" width="15.00390625" style="61" customWidth="1"/>
    <col min="8" max="8" width="14.8515625" style="1" customWidth="1"/>
    <col min="9" max="9" width="12.7109375" style="2" customWidth="1"/>
    <col min="10" max="10" width="11.57421875" style="2" bestFit="1" customWidth="1"/>
    <col min="11" max="11" width="12.00390625" style="2" customWidth="1"/>
    <col min="12" max="12" width="9.140625" style="3" customWidth="1"/>
    <col min="13" max="16384" width="9.140625" style="1" customWidth="1"/>
  </cols>
  <sheetData>
    <row r="1" spans="1:9" s="12" customFormat="1" ht="16.5" customHeight="1">
      <c r="A1" s="368" t="s">
        <v>523</v>
      </c>
      <c r="B1" s="368"/>
      <c r="C1" s="368"/>
      <c r="D1" s="368"/>
      <c r="E1" s="368"/>
      <c r="F1" s="368"/>
      <c r="G1" s="368"/>
      <c r="H1" s="368"/>
      <c r="I1" s="368"/>
    </row>
    <row r="2" spans="1:12" ht="24.75" customHeight="1">
      <c r="A2" s="313" t="s">
        <v>136</v>
      </c>
      <c r="B2" s="313"/>
      <c r="C2" s="313"/>
      <c r="D2" s="313"/>
      <c r="E2" s="313"/>
      <c r="F2" s="313"/>
      <c r="G2" s="313"/>
      <c r="H2" s="313"/>
      <c r="I2" s="313"/>
      <c r="J2" s="53"/>
      <c r="K2" s="1"/>
      <c r="L2" s="1"/>
    </row>
    <row r="3" spans="1:12" ht="24.75" customHeight="1">
      <c r="A3" s="313" t="s">
        <v>475</v>
      </c>
      <c r="B3" s="313"/>
      <c r="C3" s="313"/>
      <c r="D3" s="313"/>
      <c r="E3" s="313"/>
      <c r="F3" s="313"/>
      <c r="G3" s="313"/>
      <c r="H3" s="313"/>
      <c r="I3" s="313"/>
      <c r="J3" s="53"/>
      <c r="K3" s="1"/>
      <c r="L3" s="1"/>
    </row>
    <row r="4" spans="1:12" ht="24" customHeight="1">
      <c r="A4" s="60"/>
      <c r="B4" s="60"/>
      <c r="C4" s="60"/>
      <c r="D4" s="60"/>
      <c r="E4" s="60"/>
      <c r="F4" s="60"/>
      <c r="G4" s="169"/>
      <c r="H4" s="32"/>
      <c r="I4" s="32"/>
      <c r="J4" s="53"/>
      <c r="K4" s="1"/>
      <c r="L4" s="1"/>
    </row>
    <row r="5" spans="1:12" ht="27.75" customHeight="1">
      <c r="A5" s="315" t="s">
        <v>137</v>
      </c>
      <c r="B5" s="315"/>
      <c r="C5" s="315"/>
      <c r="D5" s="315"/>
      <c r="E5" s="315"/>
      <c r="F5" s="323" t="s">
        <v>254</v>
      </c>
      <c r="G5" s="323"/>
      <c r="H5" s="306" t="s">
        <v>292</v>
      </c>
      <c r="I5" s="307" t="s">
        <v>293</v>
      </c>
      <c r="J5" s="53"/>
      <c r="K5" s="1"/>
      <c r="L5" s="1"/>
    </row>
    <row r="6" spans="1:9" s="26" customFormat="1" ht="24" customHeight="1">
      <c r="A6" s="315"/>
      <c r="B6" s="315"/>
      <c r="C6" s="315"/>
      <c r="D6" s="315"/>
      <c r="E6" s="315"/>
      <c r="F6" s="170" t="s">
        <v>255</v>
      </c>
      <c r="G6" s="170" t="s">
        <v>256</v>
      </c>
      <c r="H6" s="306"/>
      <c r="I6" s="308"/>
    </row>
    <row r="7" spans="1:9" s="27" customFormat="1" ht="15.75">
      <c r="A7" s="28" t="s">
        <v>118</v>
      </c>
      <c r="B7" s="27" t="s">
        <v>119</v>
      </c>
      <c r="C7" s="28"/>
      <c r="D7" s="81"/>
      <c r="E7" s="171"/>
      <c r="F7" s="171">
        <v>0</v>
      </c>
      <c r="G7" s="172">
        <f>SUM(G8)</f>
        <v>1030000</v>
      </c>
      <c r="H7" s="172">
        <f>SUM(H8)</f>
        <v>1029903</v>
      </c>
      <c r="I7" s="114">
        <f aca="true" t="shared" si="0" ref="I7:I18">H7/G7</f>
        <v>0.9999058252427184</v>
      </c>
    </row>
    <row r="8" spans="1:9" s="2" customFormat="1" ht="15.75">
      <c r="A8" s="28"/>
      <c r="B8" s="7" t="s">
        <v>130</v>
      </c>
      <c r="D8" s="2" t="s">
        <v>131</v>
      </c>
      <c r="E8" s="116"/>
      <c r="F8" s="118">
        <v>0</v>
      </c>
      <c r="G8" s="131">
        <v>1030000</v>
      </c>
      <c r="H8" s="30">
        <v>1029903</v>
      </c>
      <c r="I8" s="117">
        <f t="shared" si="0"/>
        <v>0.9999058252427184</v>
      </c>
    </row>
    <row r="9" spans="1:12" s="33" customFormat="1" ht="15.75">
      <c r="A9" s="33" t="s">
        <v>62</v>
      </c>
      <c r="B9" s="174" t="s">
        <v>63</v>
      </c>
      <c r="C9" s="174"/>
      <c r="D9" s="174"/>
      <c r="E9" s="175"/>
      <c r="F9" s="176">
        <f>SUM(F10:F12)</f>
        <v>19920808</v>
      </c>
      <c r="G9" s="176">
        <f>SUM(G10:G12)</f>
        <v>20498808</v>
      </c>
      <c r="H9" s="164">
        <f>SUM(H10:H12)</f>
        <v>20477533</v>
      </c>
      <c r="I9" s="114">
        <f t="shared" si="0"/>
        <v>0.9989621347738854</v>
      </c>
      <c r="J9" s="43"/>
      <c r="K9" s="43"/>
      <c r="L9" s="54"/>
    </row>
    <row r="10" spans="1:11" ht="15.75">
      <c r="A10" s="1"/>
      <c r="B10" s="177"/>
      <c r="C10" s="177" t="s">
        <v>156</v>
      </c>
      <c r="D10" s="177" t="s">
        <v>157</v>
      </c>
      <c r="E10" s="178"/>
      <c r="F10" s="179">
        <v>20000</v>
      </c>
      <c r="G10" s="173">
        <v>20000</v>
      </c>
      <c r="H10" s="173">
        <v>0</v>
      </c>
      <c r="I10" s="117">
        <f t="shared" si="0"/>
        <v>0</v>
      </c>
      <c r="J10" s="45"/>
      <c r="K10" s="45"/>
    </row>
    <row r="11" spans="1:13" ht="15.75">
      <c r="A11" s="1"/>
      <c r="B11" s="1"/>
      <c r="C11" s="1" t="s">
        <v>154</v>
      </c>
      <c r="D11" s="1" t="s">
        <v>155</v>
      </c>
      <c r="E11" s="180"/>
      <c r="F11" s="179">
        <v>19900000</v>
      </c>
      <c r="G11" s="179">
        <v>20478000</v>
      </c>
      <c r="H11" s="173">
        <v>20477485</v>
      </c>
      <c r="I11" s="117">
        <f t="shared" si="0"/>
        <v>0.9999748510596738</v>
      </c>
      <c r="J11" s="45"/>
      <c r="K11" s="45"/>
      <c r="L11" s="45"/>
      <c r="M11" s="3"/>
    </row>
    <row r="12" spans="1:13" ht="15.75">
      <c r="A12" s="1"/>
      <c r="B12" s="1"/>
      <c r="C12" s="1" t="s">
        <v>65</v>
      </c>
      <c r="D12" s="1" t="s">
        <v>11</v>
      </c>
      <c r="E12" s="180"/>
      <c r="F12" s="179">
        <v>808</v>
      </c>
      <c r="G12" s="179">
        <v>808</v>
      </c>
      <c r="H12" s="173">
        <v>48</v>
      </c>
      <c r="I12" s="117">
        <f t="shared" si="0"/>
        <v>0.0594059405940594</v>
      </c>
      <c r="J12" s="45"/>
      <c r="K12" s="45"/>
      <c r="L12" s="45"/>
      <c r="M12" s="3"/>
    </row>
    <row r="13" spans="1:12" s="33" customFormat="1" ht="15.75">
      <c r="A13" s="33" t="s">
        <v>91</v>
      </c>
      <c r="B13" s="174" t="s">
        <v>92</v>
      </c>
      <c r="C13" s="174"/>
      <c r="D13" s="174"/>
      <c r="E13" s="175"/>
      <c r="F13" s="176">
        <f>SUM(F14)</f>
        <v>20868192</v>
      </c>
      <c r="G13" s="176">
        <f>SUM(G14)</f>
        <v>26096192</v>
      </c>
      <c r="H13" s="176">
        <f>SUM(H14)</f>
        <v>26096168</v>
      </c>
      <c r="I13" s="114">
        <f t="shared" si="0"/>
        <v>0.9999990803255893</v>
      </c>
      <c r="J13" s="43"/>
      <c r="K13" s="43"/>
      <c r="L13" s="54"/>
    </row>
    <row r="14" spans="1:11" ht="15.75">
      <c r="A14" s="1"/>
      <c r="B14" s="1" t="s">
        <v>93</v>
      </c>
      <c r="C14" s="1"/>
      <c r="D14" s="1" t="s">
        <v>94</v>
      </c>
      <c r="E14" s="180"/>
      <c r="F14" s="183">
        <f>SUM(F17+F15)</f>
        <v>20868192</v>
      </c>
      <c r="G14" s="183">
        <f>SUM(G17+G15)</f>
        <v>26096192</v>
      </c>
      <c r="H14" s="183">
        <f>SUM(H17+H15)</f>
        <v>26096168</v>
      </c>
      <c r="I14" s="117">
        <f t="shared" si="0"/>
        <v>0.9999990803255893</v>
      </c>
      <c r="J14" s="45"/>
      <c r="K14" s="45"/>
    </row>
    <row r="15" spans="1:11" ht="15.75">
      <c r="A15" s="1"/>
      <c r="B15" s="1"/>
      <c r="C15" s="1" t="s">
        <v>95</v>
      </c>
      <c r="D15" s="1" t="s">
        <v>96</v>
      </c>
      <c r="E15" s="180"/>
      <c r="F15" s="179">
        <f>F16</f>
        <v>1273192</v>
      </c>
      <c r="G15" s="179">
        <f>G16</f>
        <v>1273192</v>
      </c>
      <c r="H15" s="179">
        <f>H16</f>
        <v>1273192</v>
      </c>
      <c r="I15" s="117">
        <f t="shared" si="0"/>
        <v>1</v>
      </c>
      <c r="J15" s="45"/>
      <c r="K15" s="45"/>
    </row>
    <row r="16" spans="1:11" ht="15.75">
      <c r="A16" s="1"/>
      <c r="B16" s="1"/>
      <c r="C16" s="1" t="s">
        <v>97</v>
      </c>
      <c r="D16" s="1"/>
      <c r="E16" s="180" t="s">
        <v>98</v>
      </c>
      <c r="F16" s="184">
        <v>1273192</v>
      </c>
      <c r="G16" s="181">
        <v>1273192</v>
      </c>
      <c r="H16" s="181">
        <v>1273192</v>
      </c>
      <c r="I16" s="117">
        <f t="shared" si="0"/>
        <v>1</v>
      </c>
      <c r="J16" s="45"/>
      <c r="K16" s="45"/>
    </row>
    <row r="17" spans="1:11" ht="15.75">
      <c r="A17" s="1"/>
      <c r="B17" s="1"/>
      <c r="C17" s="1" t="s">
        <v>66</v>
      </c>
      <c r="D17" s="1" t="s">
        <v>158</v>
      </c>
      <c r="E17" s="180"/>
      <c r="F17" s="179">
        <v>19595000</v>
      </c>
      <c r="G17" s="173">
        <v>24823000</v>
      </c>
      <c r="H17" s="173">
        <v>24822976</v>
      </c>
      <c r="I17" s="117">
        <f t="shared" si="0"/>
        <v>0.9999990331547355</v>
      </c>
      <c r="J17" s="45"/>
      <c r="K17" s="45"/>
    </row>
    <row r="18" spans="1:12" s="33" customFormat="1" ht="30.75" customHeight="1">
      <c r="A18" s="185" t="s">
        <v>132</v>
      </c>
      <c r="B18" s="185"/>
      <c r="C18" s="185"/>
      <c r="D18" s="185"/>
      <c r="E18" s="186"/>
      <c r="F18" s="187">
        <f>SUM(F9+F13)</f>
        <v>40789000</v>
      </c>
      <c r="G18" s="187">
        <f>SUM(G9+G13+G7)</f>
        <v>47625000</v>
      </c>
      <c r="H18" s="187">
        <f>SUM(H9+H13+H7)</f>
        <v>47603604</v>
      </c>
      <c r="I18" s="182">
        <f t="shared" si="0"/>
        <v>0.9995507401574804</v>
      </c>
      <c r="J18" s="27"/>
      <c r="K18" s="27"/>
      <c r="L18" s="54"/>
    </row>
    <row r="19" ht="15.75">
      <c r="G19" s="62"/>
    </row>
  </sheetData>
  <sheetProtection/>
  <mergeCells count="7">
    <mergeCell ref="A1:I1"/>
    <mergeCell ref="A5:E6"/>
    <mergeCell ref="F5:G5"/>
    <mergeCell ref="H5:H6"/>
    <mergeCell ref="I5:I6"/>
    <mergeCell ref="A3:I3"/>
    <mergeCell ref="A2:I2"/>
  </mergeCells>
  <printOptions gridLines="1" headings="1"/>
  <pageMargins left="0.75" right="0.75" top="1" bottom="1" header="0.5" footer="0.5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8"/>
  <sheetViews>
    <sheetView zoomScale="115" zoomScaleNormal="115" zoomScalePageLayoutView="0" workbookViewId="0" topLeftCell="A1">
      <selection activeCell="A1" sqref="A1:J1"/>
    </sheetView>
  </sheetViews>
  <sheetFormatPr defaultColWidth="9.140625" defaultRowHeight="12.75"/>
  <cols>
    <col min="1" max="1" width="4.28125" style="67" customWidth="1"/>
    <col min="2" max="2" width="5.421875" style="67" customWidth="1"/>
    <col min="3" max="3" width="8.140625" style="67" customWidth="1"/>
    <col min="4" max="4" width="3.28125" style="67" customWidth="1"/>
    <col min="5" max="5" width="52.421875" style="67" customWidth="1"/>
    <col min="6" max="6" width="9.57421875" style="67" customWidth="1"/>
    <col min="7" max="7" width="14.8515625" style="67" customWidth="1"/>
    <col min="8" max="8" width="15.140625" style="67" customWidth="1"/>
    <col min="9" max="9" width="14.7109375" style="5" customWidth="1"/>
    <col min="10" max="10" width="11.140625" style="5" customWidth="1"/>
    <col min="11" max="16384" width="9.140625" style="5" customWidth="1"/>
  </cols>
  <sheetData>
    <row r="1" spans="1:10" s="12" customFormat="1" ht="16.5" customHeight="1">
      <c r="A1" s="368" t="s">
        <v>524</v>
      </c>
      <c r="B1" s="368"/>
      <c r="C1" s="368"/>
      <c r="D1" s="368"/>
      <c r="E1" s="368"/>
      <c r="F1" s="368"/>
      <c r="G1" s="368"/>
      <c r="H1" s="368"/>
      <c r="I1" s="368"/>
      <c r="J1" s="368"/>
    </row>
    <row r="2" spans="1:10" s="12" customFormat="1" ht="26.25" customHeight="1">
      <c r="A2" s="369" t="s">
        <v>136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1:10" s="55" customFormat="1" ht="27.75" customHeight="1">
      <c r="A3" s="376" t="s">
        <v>477</v>
      </c>
      <c r="B3" s="376"/>
      <c r="C3" s="376"/>
      <c r="D3" s="376"/>
      <c r="E3" s="376"/>
      <c r="F3" s="376"/>
      <c r="G3" s="376"/>
      <c r="H3" s="376"/>
      <c r="I3" s="376"/>
      <c r="J3" s="376"/>
    </row>
    <row r="4" spans="1:10" s="55" customFormat="1" ht="39" customHeight="1">
      <c r="A4" s="375" t="s">
        <v>137</v>
      </c>
      <c r="B4" s="375"/>
      <c r="C4" s="375"/>
      <c r="D4" s="375"/>
      <c r="E4" s="375"/>
      <c r="F4" s="370" t="s">
        <v>138</v>
      </c>
      <c r="G4" s="370" t="s">
        <v>254</v>
      </c>
      <c r="H4" s="370"/>
      <c r="I4" s="306" t="s">
        <v>292</v>
      </c>
      <c r="J4" s="307" t="s">
        <v>293</v>
      </c>
    </row>
    <row r="5" spans="1:10" s="55" customFormat="1" ht="23.25" customHeight="1">
      <c r="A5" s="375"/>
      <c r="B5" s="375"/>
      <c r="C5" s="375"/>
      <c r="D5" s="375"/>
      <c r="E5" s="375"/>
      <c r="F5" s="374"/>
      <c r="G5" s="191" t="s">
        <v>255</v>
      </c>
      <c r="H5" s="191" t="s">
        <v>256</v>
      </c>
      <c r="I5" s="306"/>
      <c r="J5" s="308"/>
    </row>
    <row r="6" spans="1:10" s="55" customFormat="1" ht="26.25" customHeight="1">
      <c r="A6" s="372" t="s">
        <v>253</v>
      </c>
      <c r="B6" s="372"/>
      <c r="C6" s="372"/>
      <c r="D6" s="372"/>
      <c r="E6" s="373"/>
      <c r="F6" s="192">
        <v>8</v>
      </c>
      <c r="G6" s="193">
        <f>SUM(G7+G13+G16)</f>
        <v>40789000</v>
      </c>
      <c r="H6" s="193">
        <f>SUM(H7+H13+H16)</f>
        <v>46395000</v>
      </c>
      <c r="I6" s="193">
        <f>SUM(I7+I13+I16)</f>
        <v>43723746</v>
      </c>
      <c r="J6" s="199">
        <f aca="true" t="shared" si="0" ref="J6:J51">I6/H6</f>
        <v>0.942423666343356</v>
      </c>
    </row>
    <row r="7" spans="1:10" s="27" customFormat="1" ht="15.75">
      <c r="A7" s="27" t="s">
        <v>13</v>
      </c>
      <c r="B7" s="28" t="s">
        <v>5</v>
      </c>
      <c r="C7" s="28"/>
      <c r="D7" s="28"/>
      <c r="E7" s="112"/>
      <c r="F7" s="112"/>
      <c r="G7" s="129">
        <f>SUM(G8)</f>
        <v>20135000</v>
      </c>
      <c r="H7" s="129">
        <f>SUM(H8)</f>
        <v>24472000</v>
      </c>
      <c r="I7" s="129">
        <f>SUM(I8)</f>
        <v>22712967</v>
      </c>
      <c r="J7" s="200">
        <f t="shared" si="0"/>
        <v>0.9281205867930696</v>
      </c>
    </row>
    <row r="8" spans="2:10" s="2" customFormat="1" ht="15.75">
      <c r="B8" s="7" t="s">
        <v>14</v>
      </c>
      <c r="C8" s="7"/>
      <c r="D8" s="7" t="s">
        <v>15</v>
      </c>
      <c r="E8" s="115"/>
      <c r="F8" s="115"/>
      <c r="G8" s="189">
        <f>SUM(G9:G12)</f>
        <v>20135000</v>
      </c>
      <c r="H8" s="189">
        <f>SUM(H9:H12)</f>
        <v>24472000</v>
      </c>
      <c r="I8" s="189">
        <f>SUM(I9:I12)</f>
        <v>22712967</v>
      </c>
      <c r="J8" s="201">
        <f t="shared" si="0"/>
        <v>0.9281205867930696</v>
      </c>
    </row>
    <row r="9" spans="2:10" s="2" customFormat="1" ht="15.75">
      <c r="B9" s="7"/>
      <c r="C9" s="7" t="s">
        <v>16</v>
      </c>
      <c r="D9" s="7" t="s">
        <v>17</v>
      </c>
      <c r="E9" s="115"/>
      <c r="F9" s="115"/>
      <c r="G9" s="122">
        <v>18400000</v>
      </c>
      <c r="H9" s="122">
        <v>22296000</v>
      </c>
      <c r="I9" s="130">
        <v>20610112</v>
      </c>
      <c r="J9" s="201">
        <f t="shared" si="0"/>
        <v>0.9243860782203086</v>
      </c>
    </row>
    <row r="10" spans="2:10" s="2" customFormat="1" ht="15.75">
      <c r="B10" s="7"/>
      <c r="C10" s="7" t="s">
        <v>212</v>
      </c>
      <c r="D10" s="7" t="s">
        <v>213</v>
      </c>
      <c r="E10" s="115"/>
      <c r="F10" s="115"/>
      <c r="G10" s="122">
        <v>400000</v>
      </c>
      <c r="H10" s="122">
        <v>369000</v>
      </c>
      <c r="I10" s="130">
        <v>296796</v>
      </c>
      <c r="J10" s="201">
        <f t="shared" si="0"/>
        <v>0.8043252032520325</v>
      </c>
    </row>
    <row r="11" spans="2:10" s="2" customFormat="1" ht="15.75">
      <c r="B11" s="7"/>
      <c r="C11" s="7" t="s">
        <v>214</v>
      </c>
      <c r="D11" s="7" t="s">
        <v>215</v>
      </c>
      <c r="E11" s="115"/>
      <c r="F11" s="115"/>
      <c r="G11" s="122">
        <v>150000</v>
      </c>
      <c r="H11" s="122">
        <v>255000</v>
      </c>
      <c r="I11" s="130">
        <v>254902</v>
      </c>
      <c r="J11" s="201">
        <f t="shared" si="0"/>
        <v>0.9996156862745098</v>
      </c>
    </row>
    <row r="12" spans="2:10" s="2" customFormat="1" ht="15.75">
      <c r="B12" s="7"/>
      <c r="C12" s="7" t="s">
        <v>209</v>
      </c>
      <c r="D12" s="7" t="s">
        <v>207</v>
      </c>
      <c r="E12" s="115"/>
      <c r="F12" s="115"/>
      <c r="G12" s="122">
        <v>1185000</v>
      </c>
      <c r="H12" s="122">
        <v>1552000</v>
      </c>
      <c r="I12" s="130">
        <v>1551157</v>
      </c>
      <c r="J12" s="201">
        <f t="shared" si="0"/>
        <v>0.9994568298969072</v>
      </c>
    </row>
    <row r="13" spans="1:10" s="27" customFormat="1" ht="15.75" customHeight="1">
      <c r="A13" s="27" t="s">
        <v>20</v>
      </c>
      <c r="B13" s="29" t="s">
        <v>21</v>
      </c>
      <c r="C13" s="29"/>
      <c r="D13" s="29"/>
      <c r="E13" s="119"/>
      <c r="F13" s="120"/>
      <c r="G13" s="129">
        <f>SUM(G14)</f>
        <v>4355000</v>
      </c>
      <c r="H13" s="129">
        <f>SUM(H14:H15)</f>
        <v>5174000</v>
      </c>
      <c r="I13" s="129">
        <f>SUM(I14:I15)</f>
        <v>5172851</v>
      </c>
      <c r="J13" s="200">
        <f t="shared" si="0"/>
        <v>0.9997779281020487</v>
      </c>
    </row>
    <row r="14" spans="2:10" s="2" customFormat="1" ht="15.75">
      <c r="B14" s="7"/>
      <c r="C14" s="7"/>
      <c r="D14" s="7" t="s">
        <v>10</v>
      </c>
      <c r="E14" s="115"/>
      <c r="F14" s="115"/>
      <c r="G14" s="118">
        <v>4355000</v>
      </c>
      <c r="H14" s="118">
        <v>5051000</v>
      </c>
      <c r="I14" s="131">
        <v>5050129</v>
      </c>
      <c r="J14" s="201">
        <f t="shared" si="0"/>
        <v>0.9998275588992279</v>
      </c>
    </row>
    <row r="15" spans="2:10" s="2" customFormat="1" ht="15.75">
      <c r="B15" s="7"/>
      <c r="C15" s="7"/>
      <c r="D15" s="7" t="s">
        <v>279</v>
      </c>
      <c r="E15" s="115"/>
      <c r="F15" s="115"/>
      <c r="G15" s="118">
        <v>0</v>
      </c>
      <c r="H15" s="118">
        <v>123000</v>
      </c>
      <c r="I15" s="131">
        <v>122722</v>
      </c>
      <c r="J15" s="201">
        <f t="shared" si="0"/>
        <v>0.997739837398374</v>
      </c>
    </row>
    <row r="16" spans="1:10" s="27" customFormat="1" ht="15.75">
      <c r="A16" s="27" t="s">
        <v>22</v>
      </c>
      <c r="B16" s="29" t="s">
        <v>23</v>
      </c>
      <c r="C16" s="29"/>
      <c r="D16" s="29"/>
      <c r="E16" s="119"/>
      <c r="F16" s="112"/>
      <c r="G16" s="188">
        <f>SUM(G17+G27+G30+G46+G43)</f>
        <v>16299000</v>
      </c>
      <c r="H16" s="188">
        <f>SUM(H17+H27+H30+H46+H43)</f>
        <v>16749000</v>
      </c>
      <c r="I16" s="188">
        <f>SUM(I17+I27+I30+I46+I43)</f>
        <v>15837928</v>
      </c>
      <c r="J16" s="200">
        <f t="shared" si="0"/>
        <v>0.9456043942921966</v>
      </c>
    </row>
    <row r="17" spans="2:10" s="2" customFormat="1" ht="15.75">
      <c r="B17" s="7" t="s">
        <v>24</v>
      </c>
      <c r="C17" s="7"/>
      <c r="D17" s="7" t="s">
        <v>1</v>
      </c>
      <c r="E17" s="121"/>
      <c r="F17" s="121"/>
      <c r="G17" s="189">
        <f>SUM(G18+G21)</f>
        <v>3540000</v>
      </c>
      <c r="H17" s="189">
        <f>SUM(H18+H21)</f>
        <v>3413000</v>
      </c>
      <c r="I17" s="189">
        <f>SUM(I18+I21)</f>
        <v>3100104</v>
      </c>
      <c r="J17" s="201">
        <f t="shared" si="0"/>
        <v>0.9083222970993261</v>
      </c>
    </row>
    <row r="18" spans="2:10" s="2" customFormat="1" ht="15.75">
      <c r="B18" s="7"/>
      <c r="C18" s="7" t="s">
        <v>25</v>
      </c>
      <c r="D18" s="7" t="s">
        <v>26</v>
      </c>
      <c r="E18" s="121"/>
      <c r="F18" s="121"/>
      <c r="G18" s="131">
        <f>SUM(G19:G20)</f>
        <v>1230000</v>
      </c>
      <c r="H18" s="131">
        <f>SUM(H19:H20)</f>
        <v>1230000</v>
      </c>
      <c r="I18" s="131">
        <f>SUM(I19:I20)</f>
        <v>975802</v>
      </c>
      <c r="J18" s="201">
        <f t="shared" si="0"/>
        <v>0.7933349593495935</v>
      </c>
    </row>
    <row r="19" spans="2:10" s="2" customFormat="1" ht="15.75">
      <c r="B19" s="7"/>
      <c r="C19" s="7"/>
      <c r="D19" s="7"/>
      <c r="E19" s="121" t="s">
        <v>139</v>
      </c>
      <c r="F19" s="121"/>
      <c r="G19" s="122">
        <v>1165000</v>
      </c>
      <c r="H19" s="122">
        <v>1165000</v>
      </c>
      <c r="I19" s="130">
        <v>911287</v>
      </c>
      <c r="J19" s="201">
        <f t="shared" si="0"/>
        <v>0.7822206008583691</v>
      </c>
    </row>
    <row r="20" spans="2:10" s="2" customFormat="1" ht="15.75">
      <c r="B20" s="7"/>
      <c r="C20" s="7"/>
      <c r="D20" s="7"/>
      <c r="E20" s="121" t="s">
        <v>150</v>
      </c>
      <c r="F20" s="121"/>
      <c r="G20" s="122">
        <v>65000</v>
      </c>
      <c r="H20" s="122">
        <v>65000</v>
      </c>
      <c r="I20" s="130">
        <v>64515</v>
      </c>
      <c r="J20" s="201">
        <f t="shared" si="0"/>
        <v>0.9925384615384616</v>
      </c>
    </row>
    <row r="21" spans="2:10" s="2" customFormat="1" ht="15.75">
      <c r="B21" s="7"/>
      <c r="C21" s="7" t="s">
        <v>27</v>
      </c>
      <c r="D21" s="7" t="s">
        <v>28</v>
      </c>
      <c r="E21" s="115"/>
      <c r="F21" s="115"/>
      <c r="G21" s="131">
        <f>SUM(G22:G26)</f>
        <v>2310000</v>
      </c>
      <c r="H21" s="131">
        <f>SUM(H22:H26)</f>
        <v>2183000</v>
      </c>
      <c r="I21" s="131">
        <f>SUM(I22:I26)</f>
        <v>2124302</v>
      </c>
      <c r="J21" s="201">
        <f t="shared" si="0"/>
        <v>0.973111314704535</v>
      </c>
    </row>
    <row r="22" spans="2:10" s="2" customFormat="1" ht="15.75">
      <c r="B22" s="7"/>
      <c r="C22" s="7"/>
      <c r="D22" s="7"/>
      <c r="E22" s="115" t="s">
        <v>149</v>
      </c>
      <c r="F22" s="115"/>
      <c r="G22" s="122">
        <v>900000</v>
      </c>
      <c r="H22" s="122">
        <v>913000</v>
      </c>
      <c r="I22" s="130">
        <v>912016</v>
      </c>
      <c r="J22" s="201">
        <f t="shared" si="0"/>
        <v>0.9989222343921139</v>
      </c>
    </row>
    <row r="23" spans="1:10" s="2" customFormat="1" ht="15.75">
      <c r="A23" s="27"/>
      <c r="B23" s="28"/>
      <c r="C23" s="28"/>
      <c r="D23" s="123"/>
      <c r="E23" s="115" t="s">
        <v>29</v>
      </c>
      <c r="F23" s="115"/>
      <c r="G23" s="122">
        <v>100000</v>
      </c>
      <c r="H23" s="122">
        <v>100000</v>
      </c>
      <c r="I23" s="130">
        <v>74853</v>
      </c>
      <c r="J23" s="201">
        <f t="shared" si="0"/>
        <v>0.74853</v>
      </c>
    </row>
    <row r="24" spans="1:10" s="2" customFormat="1" ht="15.75">
      <c r="A24" s="27"/>
      <c r="B24" s="28"/>
      <c r="C24" s="28"/>
      <c r="D24" s="123"/>
      <c r="E24" s="115" t="s">
        <v>30</v>
      </c>
      <c r="F24" s="115"/>
      <c r="G24" s="122">
        <v>50000</v>
      </c>
      <c r="H24" s="122">
        <v>50000</v>
      </c>
      <c r="I24" s="130">
        <v>18802</v>
      </c>
      <c r="J24" s="201">
        <f t="shared" si="0"/>
        <v>0.37604</v>
      </c>
    </row>
    <row r="25" spans="1:10" s="2" customFormat="1" ht="15.75">
      <c r="A25" s="27"/>
      <c r="B25" s="28"/>
      <c r="C25" s="28"/>
      <c r="D25" s="123"/>
      <c r="E25" s="115" t="s">
        <v>76</v>
      </c>
      <c r="F25" s="115"/>
      <c r="G25" s="122">
        <v>160000</v>
      </c>
      <c r="H25" s="122">
        <v>195000</v>
      </c>
      <c r="I25" s="130">
        <v>193728</v>
      </c>
      <c r="J25" s="201">
        <f t="shared" si="0"/>
        <v>0.993476923076923</v>
      </c>
    </row>
    <row r="26" spans="1:10" s="2" customFormat="1" ht="15.75">
      <c r="A26" s="27"/>
      <c r="B26" s="28"/>
      <c r="C26" s="28"/>
      <c r="D26" s="123"/>
      <c r="E26" s="115" t="s">
        <v>8</v>
      </c>
      <c r="F26" s="115"/>
      <c r="G26" s="122">
        <v>1100000</v>
      </c>
      <c r="H26" s="122">
        <v>925000</v>
      </c>
      <c r="I26" s="130">
        <v>924903</v>
      </c>
      <c r="J26" s="201">
        <f t="shared" si="0"/>
        <v>0.9998951351351352</v>
      </c>
    </row>
    <row r="27" spans="2:10" s="2" customFormat="1" ht="15.75">
      <c r="B27" s="7" t="s">
        <v>31</v>
      </c>
      <c r="C27" s="7"/>
      <c r="D27" s="7" t="s">
        <v>32</v>
      </c>
      <c r="E27" s="115"/>
      <c r="F27" s="115"/>
      <c r="G27" s="151">
        <f aca="true" t="shared" si="1" ref="G27:I28">SUM(G28)</f>
        <v>155000</v>
      </c>
      <c r="H27" s="151">
        <f t="shared" si="1"/>
        <v>155000</v>
      </c>
      <c r="I27" s="151">
        <f t="shared" si="1"/>
        <v>107025</v>
      </c>
      <c r="J27" s="201">
        <f t="shared" si="0"/>
        <v>0.6904838709677419</v>
      </c>
    </row>
    <row r="28" spans="2:10" s="2" customFormat="1" ht="15.75">
      <c r="B28" s="7"/>
      <c r="C28" s="7" t="s">
        <v>35</v>
      </c>
      <c r="D28" s="7" t="s">
        <v>36</v>
      </c>
      <c r="E28" s="115"/>
      <c r="F28" s="115"/>
      <c r="G28" s="131">
        <f t="shared" si="1"/>
        <v>155000</v>
      </c>
      <c r="H28" s="131">
        <f t="shared" si="1"/>
        <v>155000</v>
      </c>
      <c r="I28" s="131">
        <f t="shared" si="1"/>
        <v>107025</v>
      </c>
      <c r="J28" s="201">
        <f t="shared" si="0"/>
        <v>0.6904838709677419</v>
      </c>
    </row>
    <row r="29" spans="2:10" s="2" customFormat="1" ht="15.75">
      <c r="B29" s="7"/>
      <c r="C29" s="7"/>
      <c r="D29" s="7"/>
      <c r="E29" s="115" t="s">
        <v>2</v>
      </c>
      <c r="F29" s="115"/>
      <c r="G29" s="122">
        <v>155000</v>
      </c>
      <c r="H29" s="122">
        <v>155000</v>
      </c>
      <c r="I29" s="130">
        <v>107025</v>
      </c>
      <c r="J29" s="201">
        <f t="shared" si="0"/>
        <v>0.6904838709677419</v>
      </c>
    </row>
    <row r="30" spans="2:10" s="2" customFormat="1" ht="15.75">
      <c r="B30" s="7" t="s">
        <v>37</v>
      </c>
      <c r="C30" s="7"/>
      <c r="D30" s="7" t="s">
        <v>38</v>
      </c>
      <c r="E30" s="115"/>
      <c r="F30" s="115"/>
      <c r="G30" s="137">
        <f>SUM(G31+G35+G36+G38+G37)</f>
        <v>9964000</v>
      </c>
      <c r="H30" s="137">
        <f>SUM(H31+H35+H36+H38+H37)</f>
        <v>10146000</v>
      </c>
      <c r="I30" s="137">
        <f>SUM(I31+I35+I36+I38+I37)</f>
        <v>9604284</v>
      </c>
      <c r="J30" s="201">
        <f t="shared" si="0"/>
        <v>0.9466079243051448</v>
      </c>
    </row>
    <row r="31" spans="2:10" s="2" customFormat="1" ht="15.75">
      <c r="B31" s="7"/>
      <c r="C31" s="7" t="s">
        <v>39</v>
      </c>
      <c r="D31" s="7" t="s">
        <v>40</v>
      </c>
      <c r="E31" s="115"/>
      <c r="F31" s="115"/>
      <c r="G31" s="131">
        <f>SUM(G32:G34)</f>
        <v>2645000</v>
      </c>
      <c r="H31" s="131">
        <f>SUM(H32:H34)</f>
        <v>2645000</v>
      </c>
      <c r="I31" s="131">
        <f>SUM(I32:I34)</f>
        <v>2400273</v>
      </c>
      <c r="J31" s="201">
        <f t="shared" si="0"/>
        <v>0.9074756143667296</v>
      </c>
    </row>
    <row r="32" spans="2:10" s="2" customFormat="1" ht="15.75">
      <c r="B32" s="7"/>
      <c r="C32" s="7"/>
      <c r="D32" s="7"/>
      <c r="E32" s="115" t="s">
        <v>41</v>
      </c>
      <c r="F32" s="115"/>
      <c r="G32" s="122">
        <v>615000</v>
      </c>
      <c r="H32" s="122">
        <v>615000</v>
      </c>
      <c r="I32" s="130">
        <v>536184</v>
      </c>
      <c r="J32" s="201">
        <f t="shared" si="0"/>
        <v>0.8718439024390244</v>
      </c>
    </row>
    <row r="33" spans="2:10" s="2" customFormat="1" ht="15.75">
      <c r="B33" s="7"/>
      <c r="C33" s="7"/>
      <c r="D33" s="7"/>
      <c r="E33" s="115" t="s">
        <v>42</v>
      </c>
      <c r="F33" s="115"/>
      <c r="G33" s="122">
        <v>1600000</v>
      </c>
      <c r="H33" s="122">
        <v>1600000</v>
      </c>
      <c r="I33" s="130">
        <v>1485811</v>
      </c>
      <c r="J33" s="201">
        <f t="shared" si="0"/>
        <v>0.928631875</v>
      </c>
    </row>
    <row r="34" spans="2:10" s="2" customFormat="1" ht="15.75">
      <c r="B34" s="7"/>
      <c r="C34" s="7"/>
      <c r="D34" s="7"/>
      <c r="E34" s="115" t="s">
        <v>3</v>
      </c>
      <c r="F34" s="115"/>
      <c r="G34" s="122">
        <v>430000</v>
      </c>
      <c r="H34" s="122">
        <v>430000</v>
      </c>
      <c r="I34" s="130">
        <v>378278</v>
      </c>
      <c r="J34" s="201">
        <f t="shared" si="0"/>
        <v>0.8797162790697675</v>
      </c>
    </row>
    <row r="35" spans="2:10" s="2" customFormat="1" ht="15.75">
      <c r="B35" s="7"/>
      <c r="C35" s="7" t="s">
        <v>151</v>
      </c>
      <c r="D35" s="7" t="s">
        <v>140</v>
      </c>
      <c r="E35" s="115"/>
      <c r="F35" s="115"/>
      <c r="G35" s="118">
        <v>6050000</v>
      </c>
      <c r="H35" s="118">
        <v>6050000</v>
      </c>
      <c r="I35" s="131">
        <v>5956084</v>
      </c>
      <c r="J35" s="201">
        <f t="shared" si="0"/>
        <v>0.984476694214876</v>
      </c>
    </row>
    <row r="36" spans="2:10" s="2" customFormat="1" ht="15.75">
      <c r="B36" s="7"/>
      <c r="C36" s="7" t="s">
        <v>43</v>
      </c>
      <c r="D36" s="7" t="s">
        <v>4</v>
      </c>
      <c r="E36" s="115"/>
      <c r="F36" s="115"/>
      <c r="G36" s="118">
        <v>600000</v>
      </c>
      <c r="H36" s="118">
        <v>298000</v>
      </c>
      <c r="I36" s="131">
        <v>130088</v>
      </c>
      <c r="J36" s="201">
        <f t="shared" si="0"/>
        <v>0.43653691275167783</v>
      </c>
    </row>
    <row r="37" spans="2:10" s="2" customFormat="1" ht="15.75">
      <c r="B37" s="7"/>
      <c r="C37" s="7" t="s">
        <v>143</v>
      </c>
      <c r="D37" s="7" t="s">
        <v>144</v>
      </c>
      <c r="E37" s="115"/>
      <c r="F37" s="115"/>
      <c r="G37" s="118">
        <v>20000</v>
      </c>
      <c r="H37" s="118">
        <v>20000</v>
      </c>
      <c r="I37" s="131">
        <v>0</v>
      </c>
      <c r="J37" s="201">
        <f t="shared" si="0"/>
        <v>0</v>
      </c>
    </row>
    <row r="38" spans="2:10" s="2" customFormat="1" ht="15.75">
      <c r="B38" s="7"/>
      <c r="C38" s="7" t="s">
        <v>44</v>
      </c>
      <c r="D38" s="7" t="s">
        <v>45</v>
      </c>
      <c r="E38" s="115"/>
      <c r="F38" s="115"/>
      <c r="G38" s="131">
        <f>SUM(G39:G42)</f>
        <v>649000</v>
      </c>
      <c r="H38" s="131">
        <f>SUM(H39:H42)</f>
        <v>1133000</v>
      </c>
      <c r="I38" s="131">
        <f>SUM(I39:I42)</f>
        <v>1117839</v>
      </c>
      <c r="J38" s="201">
        <f t="shared" si="0"/>
        <v>0.9866187113857017</v>
      </c>
    </row>
    <row r="39" spans="2:10" s="2" customFormat="1" ht="15.75">
      <c r="B39" s="7"/>
      <c r="C39" s="7"/>
      <c r="D39" s="7"/>
      <c r="E39" s="115" t="s">
        <v>219</v>
      </c>
      <c r="F39" s="115"/>
      <c r="G39" s="122">
        <v>9000</v>
      </c>
      <c r="H39" s="122">
        <v>9000</v>
      </c>
      <c r="I39" s="130">
        <v>0</v>
      </c>
      <c r="J39" s="201">
        <f t="shared" si="0"/>
        <v>0</v>
      </c>
    </row>
    <row r="40" spans="2:10" s="2" customFormat="1" ht="15.75">
      <c r="B40" s="7"/>
      <c r="C40" s="7"/>
      <c r="D40" s="7"/>
      <c r="E40" s="115" t="s">
        <v>228</v>
      </c>
      <c r="F40" s="115"/>
      <c r="G40" s="122">
        <v>20000</v>
      </c>
      <c r="H40" s="122">
        <v>20000</v>
      </c>
      <c r="I40" s="130">
        <v>16000</v>
      </c>
      <c r="J40" s="201">
        <f t="shared" si="0"/>
        <v>0.8</v>
      </c>
    </row>
    <row r="41" spans="2:10" s="2" customFormat="1" ht="15.75">
      <c r="B41" s="7"/>
      <c r="C41" s="7"/>
      <c r="D41" s="7"/>
      <c r="E41" s="115" t="s">
        <v>224</v>
      </c>
      <c r="F41" s="115"/>
      <c r="G41" s="122">
        <v>420000</v>
      </c>
      <c r="H41" s="122">
        <v>896000</v>
      </c>
      <c r="I41" s="130">
        <v>894312</v>
      </c>
      <c r="J41" s="201">
        <f t="shared" si="0"/>
        <v>0.9981160714285714</v>
      </c>
    </row>
    <row r="42" spans="2:10" s="2" customFormat="1" ht="15.75">
      <c r="B42" s="7"/>
      <c r="C42" s="7"/>
      <c r="D42" s="7"/>
      <c r="E42" s="115" t="s">
        <v>46</v>
      </c>
      <c r="F42" s="115"/>
      <c r="G42" s="122">
        <v>200000</v>
      </c>
      <c r="H42" s="122">
        <v>208000</v>
      </c>
      <c r="I42" s="130">
        <v>207527</v>
      </c>
      <c r="J42" s="201">
        <f t="shared" si="0"/>
        <v>0.9977259615384615</v>
      </c>
    </row>
    <row r="43" spans="2:10" s="2" customFormat="1" ht="15.75">
      <c r="B43" s="7" t="s">
        <v>145</v>
      </c>
      <c r="C43" s="7"/>
      <c r="D43" s="7" t="s">
        <v>146</v>
      </c>
      <c r="E43" s="115"/>
      <c r="F43" s="115"/>
      <c r="G43" s="151">
        <f aca="true" t="shared" si="2" ref="G43:I44">SUM(G44)</f>
        <v>90000</v>
      </c>
      <c r="H43" s="151">
        <f t="shared" si="2"/>
        <v>90000</v>
      </c>
      <c r="I43" s="151">
        <f t="shared" si="2"/>
        <v>82905</v>
      </c>
      <c r="J43" s="201">
        <f t="shared" si="0"/>
        <v>0.9211666666666667</v>
      </c>
    </row>
    <row r="44" spans="2:10" s="2" customFormat="1" ht="15.75">
      <c r="B44" s="7"/>
      <c r="C44" s="7" t="s">
        <v>147</v>
      </c>
      <c r="D44" s="7" t="s">
        <v>148</v>
      </c>
      <c r="E44" s="115"/>
      <c r="F44" s="115"/>
      <c r="G44" s="131">
        <f t="shared" si="2"/>
        <v>90000</v>
      </c>
      <c r="H44" s="131">
        <f t="shared" si="2"/>
        <v>90000</v>
      </c>
      <c r="I44" s="131">
        <f t="shared" si="2"/>
        <v>82905</v>
      </c>
      <c r="J44" s="201">
        <f t="shared" si="0"/>
        <v>0.9211666666666667</v>
      </c>
    </row>
    <row r="45" spans="2:10" s="2" customFormat="1" ht="15.75">
      <c r="B45" s="7"/>
      <c r="C45" s="7"/>
      <c r="D45" s="7"/>
      <c r="E45" s="115" t="s">
        <v>141</v>
      </c>
      <c r="F45" s="115"/>
      <c r="G45" s="122">
        <v>90000</v>
      </c>
      <c r="H45" s="122">
        <v>90000</v>
      </c>
      <c r="I45" s="130">
        <v>82905</v>
      </c>
      <c r="J45" s="201">
        <f t="shared" si="0"/>
        <v>0.9211666666666667</v>
      </c>
    </row>
    <row r="46" spans="2:10" s="2" customFormat="1" ht="15.75">
      <c r="B46" s="7" t="s">
        <v>47</v>
      </c>
      <c r="C46" s="7"/>
      <c r="D46" s="7" t="s">
        <v>48</v>
      </c>
      <c r="E46" s="115"/>
      <c r="F46" s="115"/>
      <c r="G46" s="151">
        <f>SUM(G47)</f>
        <v>2550000</v>
      </c>
      <c r="H46" s="151">
        <f>SUM(H47:H48)</f>
        <v>2945000</v>
      </c>
      <c r="I46" s="151">
        <f>SUM(I47:I48)</f>
        <v>2943610</v>
      </c>
      <c r="J46" s="201">
        <f t="shared" si="0"/>
        <v>0.999528013582343</v>
      </c>
    </row>
    <row r="47" spans="2:10" s="2" customFormat="1" ht="15.75">
      <c r="B47" s="7"/>
      <c r="C47" s="7" t="s">
        <v>49</v>
      </c>
      <c r="D47" s="7" t="s">
        <v>50</v>
      </c>
      <c r="E47" s="115"/>
      <c r="F47" s="115"/>
      <c r="G47" s="118">
        <v>2550000</v>
      </c>
      <c r="H47" s="118">
        <v>2944000</v>
      </c>
      <c r="I47" s="131">
        <v>2943605</v>
      </c>
      <c r="J47" s="201">
        <f t="shared" si="0"/>
        <v>0.9998658288043478</v>
      </c>
    </row>
    <row r="48" spans="2:10" s="2" customFormat="1" ht="15.75">
      <c r="B48" s="7"/>
      <c r="C48" s="7" t="s">
        <v>269</v>
      </c>
      <c r="D48" s="7" t="s">
        <v>270</v>
      </c>
      <c r="E48" s="115"/>
      <c r="F48" s="115"/>
      <c r="G48" s="118">
        <v>0</v>
      </c>
      <c r="H48" s="118">
        <v>1000</v>
      </c>
      <c r="I48" s="131">
        <v>5</v>
      </c>
      <c r="J48" s="201">
        <f t="shared" si="0"/>
        <v>0.005</v>
      </c>
    </row>
    <row r="49" spans="1:10" s="27" customFormat="1" ht="30.75" customHeight="1">
      <c r="A49" s="371" t="s">
        <v>83</v>
      </c>
      <c r="B49" s="371"/>
      <c r="C49" s="371"/>
      <c r="D49" s="371"/>
      <c r="E49" s="333"/>
      <c r="F49" s="190">
        <v>1</v>
      </c>
      <c r="G49" s="129">
        <f>G50+G54</f>
        <v>0</v>
      </c>
      <c r="H49" s="113">
        <f>H50+H54+H56+H63</f>
        <v>1230000</v>
      </c>
      <c r="I49" s="113">
        <f>I50+I54+I56+I63</f>
        <v>1221665</v>
      </c>
      <c r="J49" s="200">
        <f t="shared" si="0"/>
        <v>0.9932235772357724</v>
      </c>
    </row>
    <row r="50" spans="1:10" s="27" customFormat="1" ht="15.75">
      <c r="A50" s="27" t="s">
        <v>13</v>
      </c>
      <c r="B50" s="28" t="s">
        <v>5</v>
      </c>
      <c r="C50" s="28"/>
      <c r="D50" s="28"/>
      <c r="E50" s="112"/>
      <c r="F50" s="112"/>
      <c r="G50" s="129">
        <f>SUM(G51)</f>
        <v>0</v>
      </c>
      <c r="H50" s="113">
        <f>SUM(H51)</f>
        <v>959000</v>
      </c>
      <c r="I50" s="129">
        <f>SUM(I51)</f>
        <v>958260</v>
      </c>
      <c r="J50" s="200">
        <f t="shared" si="0"/>
        <v>0.9992283628779979</v>
      </c>
    </row>
    <row r="51" spans="2:10" s="2" customFormat="1" ht="15.75">
      <c r="B51" s="7" t="s">
        <v>14</v>
      </c>
      <c r="C51" s="7"/>
      <c r="D51" s="7" t="s">
        <v>15</v>
      </c>
      <c r="E51" s="115"/>
      <c r="F51" s="115"/>
      <c r="G51" s="131">
        <f>SUM(G52)</f>
        <v>0</v>
      </c>
      <c r="H51" s="118">
        <f>SUM(H52:H53)</f>
        <v>959000</v>
      </c>
      <c r="I51" s="131">
        <f>SUM(I52:I53)</f>
        <v>958260</v>
      </c>
      <c r="J51" s="201">
        <f t="shared" si="0"/>
        <v>0.9992283628779979</v>
      </c>
    </row>
    <row r="52" spans="2:10" s="2" customFormat="1" ht="15.75">
      <c r="B52" s="7"/>
      <c r="C52" s="7" t="s">
        <v>16</v>
      </c>
      <c r="D52" s="7" t="s">
        <v>17</v>
      </c>
      <c r="E52" s="115"/>
      <c r="F52" s="115"/>
      <c r="G52" s="130">
        <v>0</v>
      </c>
      <c r="H52" s="122">
        <v>944000</v>
      </c>
      <c r="I52" s="130">
        <v>943436</v>
      </c>
      <c r="J52" s="201">
        <f>I52/H52</f>
        <v>0.9994025423728814</v>
      </c>
    </row>
    <row r="53" spans="2:10" s="2" customFormat="1" ht="15.75">
      <c r="B53" s="7"/>
      <c r="C53" s="7" t="s">
        <v>277</v>
      </c>
      <c r="D53" s="7" t="s">
        <v>278</v>
      </c>
      <c r="E53" s="115"/>
      <c r="F53" s="115"/>
      <c r="G53" s="122">
        <v>0</v>
      </c>
      <c r="H53" s="122">
        <v>15000</v>
      </c>
      <c r="I53" s="130">
        <v>14824</v>
      </c>
      <c r="J53" s="201">
        <f aca="true" t="shared" si="3" ref="J53:J66">I53/H53</f>
        <v>0.9882666666666666</v>
      </c>
    </row>
    <row r="54" spans="1:10" s="27" customFormat="1" ht="15.75" customHeight="1">
      <c r="A54" s="27" t="s">
        <v>20</v>
      </c>
      <c r="B54" s="29" t="s">
        <v>21</v>
      </c>
      <c r="C54" s="29"/>
      <c r="D54" s="29"/>
      <c r="E54" s="119"/>
      <c r="F54" s="120"/>
      <c r="G54" s="129">
        <f>SUM(G55)</f>
        <v>0</v>
      </c>
      <c r="H54" s="113">
        <f>SUM(H55:H55)</f>
        <v>108000</v>
      </c>
      <c r="I54" s="129">
        <f>SUM(I55:I55)</f>
        <v>107391</v>
      </c>
      <c r="J54" s="200">
        <f t="shared" si="3"/>
        <v>0.9943611111111111</v>
      </c>
    </row>
    <row r="55" spans="2:10" s="2" customFormat="1" ht="15.75">
      <c r="B55" s="7"/>
      <c r="C55" s="7"/>
      <c r="D55" s="7" t="s">
        <v>10</v>
      </c>
      <c r="E55" s="115"/>
      <c r="F55" s="115"/>
      <c r="G55" s="131">
        <v>0</v>
      </c>
      <c r="H55" s="118">
        <v>108000</v>
      </c>
      <c r="I55" s="151">
        <v>107391</v>
      </c>
      <c r="J55" s="201">
        <f t="shared" si="3"/>
        <v>0.9943611111111111</v>
      </c>
    </row>
    <row r="56" spans="1:10" s="27" customFormat="1" ht="15.75">
      <c r="A56" s="27" t="s">
        <v>22</v>
      </c>
      <c r="B56" s="29" t="s">
        <v>23</v>
      </c>
      <c r="C56" s="29"/>
      <c r="D56" s="29"/>
      <c r="E56" s="119"/>
      <c r="F56" s="112"/>
      <c r="G56" s="188">
        <v>0</v>
      </c>
      <c r="H56" s="188">
        <f>SUM(H57+H61+H59)</f>
        <v>28000</v>
      </c>
      <c r="I56" s="188">
        <f>SUM(I57+I61+I59)</f>
        <v>26015</v>
      </c>
      <c r="J56" s="200">
        <f t="shared" si="3"/>
        <v>0.9291071428571429</v>
      </c>
    </row>
    <row r="57" spans="2:10" s="2" customFormat="1" ht="15.75">
      <c r="B57" s="7" t="s">
        <v>24</v>
      </c>
      <c r="C57" s="7"/>
      <c r="D57" s="7" t="s">
        <v>1</v>
      </c>
      <c r="E57" s="121"/>
      <c r="F57" s="121"/>
      <c r="G57" s="189">
        <v>0</v>
      </c>
      <c r="H57" s="189">
        <f>SUM(H58)</f>
        <v>20000</v>
      </c>
      <c r="I57" s="189">
        <f>SUM(I58)</f>
        <v>19146</v>
      </c>
      <c r="J57" s="201">
        <f t="shared" si="3"/>
        <v>0.9573</v>
      </c>
    </row>
    <row r="58" spans="2:10" s="2" customFormat="1" ht="15.75">
      <c r="B58" s="7"/>
      <c r="C58" s="7" t="s">
        <v>27</v>
      </c>
      <c r="D58" s="7" t="s">
        <v>28</v>
      </c>
      <c r="E58" s="115"/>
      <c r="F58" s="115"/>
      <c r="G58" s="131">
        <v>0</v>
      </c>
      <c r="H58" s="131">
        <v>20000</v>
      </c>
      <c r="I58" s="131">
        <v>19146</v>
      </c>
      <c r="J58" s="201">
        <f t="shared" si="3"/>
        <v>0.9573</v>
      </c>
    </row>
    <row r="59" spans="2:10" s="2" customFormat="1" ht="15.75">
      <c r="B59" s="7" t="s">
        <v>37</v>
      </c>
      <c r="C59" s="7"/>
      <c r="D59" s="7" t="s">
        <v>38</v>
      </c>
      <c r="E59" s="115"/>
      <c r="F59" s="115"/>
      <c r="G59" s="137"/>
      <c r="H59" s="137">
        <f>SUM(H60)</f>
        <v>2000</v>
      </c>
      <c r="I59" s="137">
        <f>SUM(I60)</f>
        <v>1700</v>
      </c>
      <c r="J59" s="201">
        <f t="shared" si="3"/>
        <v>0.85</v>
      </c>
    </row>
    <row r="60" spans="2:10" s="2" customFormat="1" ht="15.75">
      <c r="B60" s="7"/>
      <c r="C60" s="7" t="s">
        <v>44</v>
      </c>
      <c r="D60" s="7" t="s">
        <v>45</v>
      </c>
      <c r="E60" s="115"/>
      <c r="F60" s="115"/>
      <c r="G60" s="131"/>
      <c r="H60" s="131">
        <v>2000</v>
      </c>
      <c r="I60" s="131">
        <v>1700</v>
      </c>
      <c r="J60" s="201">
        <f t="shared" si="3"/>
        <v>0.85</v>
      </c>
    </row>
    <row r="61" spans="2:10" s="2" customFormat="1" ht="15.75">
      <c r="B61" s="7" t="s">
        <v>47</v>
      </c>
      <c r="C61" s="7"/>
      <c r="D61" s="7" t="s">
        <v>48</v>
      </c>
      <c r="E61" s="115"/>
      <c r="F61" s="115"/>
      <c r="G61" s="151">
        <v>0</v>
      </c>
      <c r="H61" s="151">
        <f>SUM(H62)</f>
        <v>6000</v>
      </c>
      <c r="I61" s="151">
        <f>SUM(I62)</f>
        <v>5169</v>
      </c>
      <c r="J61" s="201">
        <f t="shared" si="3"/>
        <v>0.8615</v>
      </c>
    </row>
    <row r="62" spans="2:10" s="2" customFormat="1" ht="15.75">
      <c r="B62" s="7"/>
      <c r="C62" s="7" t="s">
        <v>49</v>
      </c>
      <c r="D62" s="7" t="s">
        <v>50</v>
      </c>
      <c r="E62" s="115"/>
      <c r="F62" s="115"/>
      <c r="G62" s="122">
        <v>0</v>
      </c>
      <c r="H62" s="122">
        <v>6000</v>
      </c>
      <c r="I62" s="130">
        <v>5169</v>
      </c>
      <c r="J62" s="201">
        <f t="shared" si="3"/>
        <v>0.8615</v>
      </c>
    </row>
    <row r="63" spans="1:10" s="2" customFormat="1" ht="15.75">
      <c r="A63" s="27" t="s">
        <v>174</v>
      </c>
      <c r="B63" s="28" t="s">
        <v>175</v>
      </c>
      <c r="C63" s="7"/>
      <c r="D63" s="7"/>
      <c r="E63" s="7"/>
      <c r="F63" s="143"/>
      <c r="G63" s="144"/>
      <c r="H63" s="144">
        <f>SUM(H64:H65)</f>
        <v>135000</v>
      </c>
      <c r="I63" s="144">
        <f>SUM(I64:I65)</f>
        <v>129999</v>
      </c>
      <c r="J63" s="200">
        <f t="shared" si="3"/>
        <v>0.9629555555555556</v>
      </c>
    </row>
    <row r="64" spans="2:10" s="2" customFormat="1" ht="15.75">
      <c r="B64" s="7" t="s">
        <v>275</v>
      </c>
      <c r="C64" s="7" t="s">
        <v>476</v>
      </c>
      <c r="D64" s="7"/>
      <c r="E64" s="7"/>
      <c r="F64" s="143"/>
      <c r="G64" s="122"/>
      <c r="H64" s="122">
        <v>105000</v>
      </c>
      <c r="I64" s="122">
        <v>102361</v>
      </c>
      <c r="J64" s="201">
        <f t="shared" si="3"/>
        <v>0.9748666666666667</v>
      </c>
    </row>
    <row r="65" spans="2:10" s="2" customFormat="1" ht="15.75">
      <c r="B65" s="7" t="s">
        <v>274</v>
      </c>
      <c r="C65" s="7" t="s">
        <v>290</v>
      </c>
      <c r="D65" s="7"/>
      <c r="E65" s="7"/>
      <c r="F65" s="143"/>
      <c r="G65" s="122"/>
      <c r="H65" s="122">
        <v>30000</v>
      </c>
      <c r="I65" s="122">
        <v>27638</v>
      </c>
      <c r="J65" s="201">
        <f t="shared" si="3"/>
        <v>0.9212666666666667</v>
      </c>
    </row>
    <row r="66" spans="1:10" s="55" customFormat="1" ht="24.75" customHeight="1">
      <c r="A66" s="194" t="s">
        <v>135</v>
      </c>
      <c r="B66" s="194"/>
      <c r="C66" s="194"/>
      <c r="D66" s="194"/>
      <c r="E66" s="195"/>
      <c r="F66" s="195"/>
      <c r="G66" s="196">
        <f>SUM(G6)</f>
        <v>40789000</v>
      </c>
      <c r="H66" s="196">
        <f>SUM(H6+H49)</f>
        <v>47625000</v>
      </c>
      <c r="I66" s="196">
        <f>SUM(I6+I49)</f>
        <v>44945411</v>
      </c>
      <c r="J66" s="202">
        <f t="shared" si="3"/>
        <v>0.9437356640419947</v>
      </c>
    </row>
    <row r="67" spans="1:8" s="55" customFormat="1" ht="21.75" customHeight="1">
      <c r="A67" s="55" t="s">
        <v>142</v>
      </c>
      <c r="E67" s="197"/>
      <c r="F67" s="192">
        <f>SUM(F6+F49)</f>
        <v>9</v>
      </c>
      <c r="G67" s="198"/>
      <c r="H67" s="198"/>
    </row>
    <row r="68" spans="1:8" s="12" customFormat="1" ht="12.75">
      <c r="A68" s="67"/>
      <c r="B68" s="67"/>
      <c r="C68" s="67"/>
      <c r="D68" s="67"/>
      <c r="E68" s="67"/>
      <c r="F68" s="67"/>
      <c r="G68" s="67"/>
      <c r="H68" s="67"/>
    </row>
  </sheetData>
  <sheetProtection/>
  <mergeCells count="10">
    <mergeCell ref="A2:J2"/>
    <mergeCell ref="A1:J1"/>
    <mergeCell ref="G4:H4"/>
    <mergeCell ref="I4:I5"/>
    <mergeCell ref="J4:J5"/>
    <mergeCell ref="A49:E49"/>
    <mergeCell ref="A6:E6"/>
    <mergeCell ref="F4:F5"/>
    <mergeCell ref="A4:E5"/>
    <mergeCell ref="A3:J3"/>
  </mergeCells>
  <printOptions gridLines="1" headings="1"/>
  <pageMargins left="0.75" right="0.75" top="1" bottom="1" header="0.5" footer="0.5"/>
  <pageSetup horizontalDpi="600" verticalDpi="600" orientation="portrait" paperSize="9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9.140625" defaultRowHeight="12.75"/>
  <cols>
    <col min="1" max="1" width="66.421875" style="262" customWidth="1"/>
    <col min="2" max="2" width="16.421875" style="262" customWidth="1"/>
    <col min="3" max="3" width="16.140625" style="262" customWidth="1"/>
    <col min="4" max="4" width="16.28125" style="262" customWidth="1"/>
    <col min="5" max="5" width="15.7109375" style="262" customWidth="1"/>
    <col min="6" max="6" width="14.28125" style="262" customWidth="1"/>
    <col min="7" max="7" width="11.7109375" style="262" customWidth="1"/>
    <col min="8" max="8" width="10.8515625" style="262" customWidth="1"/>
    <col min="9" max="9" width="12.421875" style="262" customWidth="1"/>
    <col min="10" max="10" width="17.28125" style="262" customWidth="1"/>
    <col min="11" max="11" width="15.57421875" style="262" customWidth="1"/>
    <col min="12" max="16384" width="9.140625" style="262" customWidth="1"/>
  </cols>
  <sheetData>
    <row r="1" spans="1:11" s="260" customFormat="1" ht="22.5" customHeight="1">
      <c r="A1" s="360" t="s">
        <v>525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</row>
    <row r="2" spans="1:11" s="12" customFormat="1" ht="26.25" customHeight="1">
      <c r="A2" s="369" t="s">
        <v>136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</row>
    <row r="3" spans="1:11" s="285" customFormat="1" ht="29.25" customHeight="1">
      <c r="A3" s="359" t="s">
        <v>481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</row>
    <row r="4" spans="1:11" s="285" customFormat="1" ht="23.25" customHeight="1">
      <c r="A4" s="357" t="s">
        <v>421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</row>
    <row r="5" spans="1:11" s="291" customFormat="1" ht="78.75">
      <c r="A5" s="286" t="s">
        <v>188</v>
      </c>
      <c r="B5" s="286" t="s">
        <v>303</v>
      </c>
      <c r="C5" s="286" t="s">
        <v>17</v>
      </c>
      <c r="D5" s="286" t="s">
        <v>304</v>
      </c>
      <c r="E5" s="286" t="s">
        <v>305</v>
      </c>
      <c r="F5" s="286" t="s">
        <v>306</v>
      </c>
      <c r="G5" s="286" t="s">
        <v>307</v>
      </c>
      <c r="H5" s="286" t="s">
        <v>308</v>
      </c>
      <c r="I5" s="286" t="s">
        <v>309</v>
      </c>
      <c r="J5" s="286" t="s">
        <v>207</v>
      </c>
      <c r="K5" s="286" t="s">
        <v>296</v>
      </c>
    </row>
    <row r="6" spans="1:11" s="285" customFormat="1" ht="15.75">
      <c r="A6" s="275" t="s">
        <v>415</v>
      </c>
      <c r="B6" s="276">
        <v>1</v>
      </c>
      <c r="C6" s="276">
        <v>3730193</v>
      </c>
      <c r="D6" s="276">
        <v>0</v>
      </c>
      <c r="E6" s="276">
        <v>0</v>
      </c>
      <c r="F6" s="276">
        <v>0</v>
      </c>
      <c r="G6" s="276">
        <v>0</v>
      </c>
      <c r="H6" s="276">
        <v>141593</v>
      </c>
      <c r="I6" s="276">
        <v>0</v>
      </c>
      <c r="J6" s="276">
        <v>0</v>
      </c>
      <c r="K6" s="276">
        <v>0</v>
      </c>
    </row>
    <row r="7" spans="1:11" s="285" customFormat="1" ht="15.75">
      <c r="A7" s="275" t="s">
        <v>310</v>
      </c>
      <c r="B7" s="276">
        <v>1</v>
      </c>
      <c r="C7" s="276">
        <v>3328337</v>
      </c>
      <c r="D7" s="276">
        <v>0</v>
      </c>
      <c r="E7" s="276">
        <v>94280</v>
      </c>
      <c r="F7" s="276">
        <v>0</v>
      </c>
      <c r="G7" s="276">
        <v>0</v>
      </c>
      <c r="H7" s="276">
        <v>53352</v>
      </c>
      <c r="I7" s="276">
        <v>0</v>
      </c>
      <c r="J7" s="276">
        <v>450960</v>
      </c>
      <c r="K7" s="276">
        <v>0</v>
      </c>
    </row>
    <row r="8" spans="1:11" s="285" customFormat="1" ht="15.75">
      <c r="A8" s="275" t="s">
        <v>416</v>
      </c>
      <c r="B8" s="276">
        <v>4</v>
      </c>
      <c r="C8" s="276">
        <v>9549540</v>
      </c>
      <c r="D8" s="276">
        <v>0</v>
      </c>
      <c r="E8" s="276">
        <v>202516</v>
      </c>
      <c r="F8" s="276">
        <v>0</v>
      </c>
      <c r="G8" s="276">
        <v>0</v>
      </c>
      <c r="H8" s="276">
        <v>59957</v>
      </c>
      <c r="I8" s="276">
        <v>0</v>
      </c>
      <c r="J8" s="276">
        <v>713406</v>
      </c>
      <c r="K8" s="276">
        <v>0</v>
      </c>
    </row>
    <row r="9" spans="1:11" s="285" customFormat="1" ht="15.75">
      <c r="A9" s="275" t="s">
        <v>422</v>
      </c>
      <c r="B9" s="276">
        <v>1</v>
      </c>
      <c r="C9" s="276">
        <v>2553699</v>
      </c>
      <c r="D9" s="276">
        <v>0</v>
      </c>
      <c r="E9" s="276">
        <v>0</v>
      </c>
      <c r="F9" s="276">
        <v>0</v>
      </c>
      <c r="G9" s="276">
        <v>0</v>
      </c>
      <c r="H9" s="276">
        <v>0</v>
      </c>
      <c r="I9" s="276">
        <v>0</v>
      </c>
      <c r="J9" s="276">
        <v>215131</v>
      </c>
      <c r="K9" s="276">
        <v>0</v>
      </c>
    </row>
    <row r="10" spans="1:11" s="285" customFormat="1" ht="15.75">
      <c r="A10" s="277" t="s">
        <v>417</v>
      </c>
      <c r="B10" s="278">
        <f aca="true" t="shared" si="0" ref="B10:K10">SUM(B6:B9)</f>
        <v>7</v>
      </c>
      <c r="C10" s="278">
        <f t="shared" si="0"/>
        <v>19161769</v>
      </c>
      <c r="D10" s="278">
        <f t="shared" si="0"/>
        <v>0</v>
      </c>
      <c r="E10" s="278">
        <f t="shared" si="0"/>
        <v>296796</v>
      </c>
      <c r="F10" s="278">
        <f t="shared" si="0"/>
        <v>0</v>
      </c>
      <c r="G10" s="278">
        <f t="shared" si="0"/>
        <v>0</v>
      </c>
      <c r="H10" s="278">
        <f t="shared" si="0"/>
        <v>254902</v>
      </c>
      <c r="I10" s="278">
        <f t="shared" si="0"/>
        <v>0</v>
      </c>
      <c r="J10" s="278">
        <f t="shared" si="0"/>
        <v>1379497</v>
      </c>
      <c r="K10" s="278">
        <f t="shared" si="0"/>
        <v>0</v>
      </c>
    </row>
    <row r="11" spans="1:11" s="285" customFormat="1" ht="31.5">
      <c r="A11" s="275" t="s">
        <v>312</v>
      </c>
      <c r="B11" s="276">
        <v>1</v>
      </c>
      <c r="C11" s="276">
        <v>1433519</v>
      </c>
      <c r="D11" s="276">
        <v>0</v>
      </c>
      <c r="E11" s="276">
        <v>0</v>
      </c>
      <c r="F11" s="276">
        <v>0</v>
      </c>
      <c r="G11" s="276">
        <v>0</v>
      </c>
      <c r="H11" s="276">
        <v>0</v>
      </c>
      <c r="I11" s="276">
        <v>0</v>
      </c>
      <c r="J11" s="276">
        <v>186484</v>
      </c>
      <c r="K11" s="276">
        <v>0</v>
      </c>
    </row>
    <row r="12" spans="1:11" s="285" customFormat="1" ht="15.75">
      <c r="A12" s="275" t="s">
        <v>313</v>
      </c>
      <c r="B12" s="276">
        <v>1</v>
      </c>
      <c r="C12" s="276">
        <v>958260</v>
      </c>
      <c r="D12" s="276">
        <v>0</v>
      </c>
      <c r="E12" s="276">
        <v>0</v>
      </c>
      <c r="F12" s="276">
        <v>0</v>
      </c>
      <c r="G12" s="276">
        <v>0</v>
      </c>
      <c r="H12" s="276">
        <v>0</v>
      </c>
      <c r="I12" s="276">
        <v>0</v>
      </c>
      <c r="J12" s="276">
        <v>0</v>
      </c>
      <c r="K12" s="276">
        <v>0</v>
      </c>
    </row>
    <row r="13" spans="1:11" s="285" customFormat="1" ht="15.75">
      <c r="A13" s="277" t="s">
        <v>418</v>
      </c>
      <c r="B13" s="278">
        <f>SUM(B11:B12)</f>
        <v>2</v>
      </c>
      <c r="C13" s="278">
        <f aca="true" t="shared" si="1" ref="C13:K13">SUM(C11:C12)</f>
        <v>2391779</v>
      </c>
      <c r="D13" s="278">
        <f t="shared" si="1"/>
        <v>0</v>
      </c>
      <c r="E13" s="278">
        <f t="shared" si="1"/>
        <v>0</v>
      </c>
      <c r="F13" s="278">
        <f t="shared" si="1"/>
        <v>0</v>
      </c>
      <c r="G13" s="278">
        <f t="shared" si="1"/>
        <v>0</v>
      </c>
      <c r="H13" s="278">
        <f t="shared" si="1"/>
        <v>0</v>
      </c>
      <c r="I13" s="278">
        <f t="shared" si="1"/>
        <v>0</v>
      </c>
      <c r="J13" s="278">
        <f t="shared" si="1"/>
        <v>186484</v>
      </c>
      <c r="K13" s="278">
        <f t="shared" si="1"/>
        <v>0</v>
      </c>
    </row>
    <row r="14" spans="1:11" s="285" customFormat="1" ht="31.5">
      <c r="A14" s="277" t="s">
        <v>419</v>
      </c>
      <c r="B14" s="278">
        <f>SUM(B13,B10)</f>
        <v>9</v>
      </c>
      <c r="C14" s="278">
        <f aca="true" t="shared" si="2" ref="C14:K14">SUM(C13,C10)</f>
        <v>21553548</v>
      </c>
      <c r="D14" s="278">
        <f t="shared" si="2"/>
        <v>0</v>
      </c>
      <c r="E14" s="278">
        <f t="shared" si="2"/>
        <v>296796</v>
      </c>
      <c r="F14" s="278">
        <f t="shared" si="2"/>
        <v>0</v>
      </c>
      <c r="G14" s="278">
        <f t="shared" si="2"/>
        <v>0</v>
      </c>
      <c r="H14" s="278">
        <f t="shared" si="2"/>
        <v>254902</v>
      </c>
      <c r="I14" s="278">
        <f t="shared" si="2"/>
        <v>0</v>
      </c>
      <c r="J14" s="278">
        <f t="shared" si="2"/>
        <v>1565981</v>
      </c>
      <c r="K14" s="278">
        <f t="shared" si="2"/>
        <v>0</v>
      </c>
    </row>
    <row r="15" spans="1:11" s="285" customFormat="1" ht="31.5">
      <c r="A15" s="275" t="s">
        <v>320</v>
      </c>
      <c r="B15" s="276">
        <v>9</v>
      </c>
      <c r="C15" s="276">
        <v>0</v>
      </c>
      <c r="D15" s="276">
        <v>0</v>
      </c>
      <c r="E15" s="276">
        <v>0</v>
      </c>
      <c r="F15" s="276">
        <v>0</v>
      </c>
      <c r="G15" s="276">
        <v>0</v>
      </c>
      <c r="H15" s="276">
        <v>0</v>
      </c>
      <c r="I15" s="276">
        <v>0</v>
      </c>
      <c r="J15" s="276">
        <v>0</v>
      </c>
      <c r="K15" s="276">
        <v>0</v>
      </c>
    </row>
    <row r="16" spans="1:11" s="285" customFormat="1" ht="31.5">
      <c r="A16" s="275" t="s">
        <v>321</v>
      </c>
      <c r="B16" s="276">
        <v>10</v>
      </c>
      <c r="C16" s="276">
        <v>0</v>
      </c>
      <c r="D16" s="276">
        <v>0</v>
      </c>
      <c r="E16" s="276">
        <v>0</v>
      </c>
      <c r="F16" s="276">
        <v>0</v>
      </c>
      <c r="G16" s="276">
        <v>0</v>
      </c>
      <c r="H16" s="276">
        <v>0</v>
      </c>
      <c r="I16" s="276">
        <v>0</v>
      </c>
      <c r="J16" s="276">
        <v>0</v>
      </c>
      <c r="K16" s="276">
        <v>0</v>
      </c>
    </row>
    <row r="17" spans="1:11" s="285" customFormat="1" ht="31.5">
      <c r="A17" s="275" t="s">
        <v>322</v>
      </c>
      <c r="B17" s="276">
        <v>9</v>
      </c>
      <c r="C17" s="276">
        <v>0</v>
      </c>
      <c r="D17" s="276">
        <v>0</v>
      </c>
      <c r="E17" s="276">
        <v>0</v>
      </c>
      <c r="F17" s="276">
        <v>0</v>
      </c>
      <c r="G17" s="276">
        <v>0</v>
      </c>
      <c r="H17" s="276">
        <v>0</v>
      </c>
      <c r="I17" s="276">
        <v>0</v>
      </c>
      <c r="J17" s="276">
        <v>0</v>
      </c>
      <c r="K17" s="276">
        <v>0</v>
      </c>
    </row>
    <row r="18" spans="1:11" ht="15.75">
      <c r="A18" s="279"/>
      <c r="B18" s="279"/>
      <c r="C18" s="279"/>
      <c r="D18" s="279"/>
      <c r="E18" s="279"/>
      <c r="F18" s="279"/>
      <c r="G18" s="279"/>
      <c r="H18" s="279"/>
      <c r="I18" s="279"/>
      <c r="J18" s="279"/>
      <c r="K18" s="279"/>
    </row>
    <row r="19" spans="1:11" ht="15.75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</row>
  </sheetData>
  <sheetProtection/>
  <mergeCells count="4">
    <mergeCell ref="A3:K3"/>
    <mergeCell ref="A2:K2"/>
    <mergeCell ref="A4:K4"/>
    <mergeCell ref="A1:K1"/>
  </mergeCells>
  <printOptions gridLines="1" headings="1"/>
  <pageMargins left="0.7480314960629921" right="0.7480314960629921" top="0.984251968503937" bottom="0.984251968503937" header="0.5118110236220472" footer="0.5118110236220472"/>
  <pageSetup horizontalDpi="300" verticalDpi="3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zoomScale="145" zoomScaleNormal="145" workbookViewId="0" topLeftCell="A1">
      <selection activeCell="A1" sqref="A1:I1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8.7109375" style="2" customWidth="1"/>
    <col min="6" max="6" width="14.8515625" style="4" customWidth="1"/>
    <col min="7" max="7" width="15.140625" style="4" customWidth="1"/>
    <col min="8" max="8" width="13.57421875" style="2" customWidth="1"/>
    <col min="9" max="9" width="13.00390625" style="2" customWidth="1"/>
    <col min="10" max="10" width="12.00390625" style="2" customWidth="1"/>
    <col min="11" max="11" width="9.140625" style="10" customWidth="1"/>
    <col min="12" max="16384" width="9.140625" style="2" customWidth="1"/>
  </cols>
  <sheetData>
    <row r="1" spans="1:9" s="259" customFormat="1" ht="16.5" customHeight="1">
      <c r="A1" s="312" t="s">
        <v>508</v>
      </c>
      <c r="B1" s="312"/>
      <c r="C1" s="312"/>
      <c r="D1" s="312"/>
      <c r="E1" s="312"/>
      <c r="F1" s="312"/>
      <c r="G1" s="312"/>
      <c r="H1" s="312"/>
      <c r="I1" s="312"/>
    </row>
    <row r="2" spans="1:11" ht="22.5" customHeight="1">
      <c r="A2" s="313" t="s">
        <v>67</v>
      </c>
      <c r="B2" s="313"/>
      <c r="C2" s="313"/>
      <c r="D2" s="313"/>
      <c r="E2" s="313"/>
      <c r="F2" s="313"/>
      <c r="G2" s="313"/>
      <c r="H2" s="313"/>
      <c r="I2" s="313"/>
      <c r="K2" s="2"/>
    </row>
    <row r="3" spans="1:11" ht="18" customHeight="1">
      <c r="A3" s="313" t="s">
        <v>474</v>
      </c>
      <c r="B3" s="313"/>
      <c r="C3" s="313"/>
      <c r="D3" s="313"/>
      <c r="E3" s="313"/>
      <c r="F3" s="313"/>
      <c r="G3" s="313"/>
      <c r="H3" s="313"/>
      <c r="I3" s="313"/>
      <c r="K3" s="2"/>
    </row>
    <row r="4" spans="1:11" ht="15.75">
      <c r="A4" s="314" t="s">
        <v>200</v>
      </c>
      <c r="B4" s="314"/>
      <c r="C4" s="314"/>
      <c r="D4" s="314"/>
      <c r="E4" s="314"/>
      <c r="F4" s="314"/>
      <c r="G4" s="314"/>
      <c r="H4" s="314"/>
      <c r="I4" s="314"/>
      <c r="K4" s="2"/>
    </row>
    <row r="5" spans="5:11" ht="15.75">
      <c r="E5" s="25"/>
      <c r="F5" s="37"/>
      <c r="G5" s="37"/>
      <c r="H5" s="32"/>
      <c r="I5" s="36"/>
      <c r="K5" s="2"/>
    </row>
    <row r="6" spans="1:11" ht="26.25" customHeight="1">
      <c r="A6" s="315" t="s">
        <v>137</v>
      </c>
      <c r="B6" s="315"/>
      <c r="C6" s="315"/>
      <c r="D6" s="315"/>
      <c r="E6" s="315"/>
      <c r="F6" s="316" t="s">
        <v>254</v>
      </c>
      <c r="G6" s="316"/>
      <c r="H6" s="306" t="s">
        <v>292</v>
      </c>
      <c r="I6" s="307" t="s">
        <v>293</v>
      </c>
      <c r="K6" s="2"/>
    </row>
    <row r="7" spans="1:9" s="39" customFormat="1" ht="23.25" customHeight="1">
      <c r="A7" s="315"/>
      <c r="B7" s="315"/>
      <c r="C7" s="315"/>
      <c r="D7" s="315"/>
      <c r="E7" s="315"/>
      <c r="F7" s="38" t="s">
        <v>255</v>
      </c>
      <c r="G7" s="38" t="s">
        <v>256</v>
      </c>
      <c r="H7" s="306"/>
      <c r="I7" s="308"/>
    </row>
    <row r="8" spans="1:9" s="39" customFormat="1" ht="28.5" customHeight="1">
      <c r="A8" s="40" t="s">
        <v>90</v>
      </c>
      <c r="B8" s="40"/>
      <c r="C8" s="40"/>
      <c r="D8" s="40"/>
      <c r="E8" s="40"/>
      <c r="F8" s="41">
        <f aca="true" t="shared" si="0" ref="F8:H10">SUM(F9)</f>
        <v>170000</v>
      </c>
      <c r="G8" s="41">
        <f t="shared" si="0"/>
        <v>171000</v>
      </c>
      <c r="H8" s="41">
        <f t="shared" si="0"/>
        <v>170656</v>
      </c>
      <c r="I8" s="76">
        <f aca="true" t="shared" si="1" ref="I8:I14">H8/G8</f>
        <v>0.9979883040935672</v>
      </c>
    </row>
    <row r="9" spans="1:11" s="27" customFormat="1" ht="15.75">
      <c r="A9" s="27" t="s">
        <v>62</v>
      </c>
      <c r="B9" s="29" t="s">
        <v>63</v>
      </c>
      <c r="C9" s="29"/>
      <c r="D9" s="29"/>
      <c r="E9" s="29"/>
      <c r="F9" s="42">
        <f t="shared" si="0"/>
        <v>170000</v>
      </c>
      <c r="G9" s="42">
        <f t="shared" si="0"/>
        <v>171000</v>
      </c>
      <c r="H9" s="42">
        <f t="shared" si="0"/>
        <v>170656</v>
      </c>
      <c r="I9" s="49">
        <f t="shared" si="1"/>
        <v>0.9979883040935672</v>
      </c>
      <c r="J9" s="43"/>
      <c r="K9" s="44"/>
    </row>
    <row r="10" spans="3:10" ht="15.75">
      <c r="C10" s="2" t="s">
        <v>205</v>
      </c>
      <c r="D10" s="2" t="s">
        <v>206</v>
      </c>
      <c r="F10" s="30">
        <f t="shared" si="0"/>
        <v>170000</v>
      </c>
      <c r="G10" s="30">
        <f t="shared" si="0"/>
        <v>171000</v>
      </c>
      <c r="H10" s="30">
        <f t="shared" si="0"/>
        <v>170656</v>
      </c>
      <c r="I10" s="48">
        <f t="shared" si="1"/>
        <v>0.9979883040935672</v>
      </c>
      <c r="J10" s="45"/>
    </row>
    <row r="11" spans="5:10" ht="15.75">
      <c r="E11" s="2" t="s">
        <v>244</v>
      </c>
      <c r="F11" s="34">
        <v>170000</v>
      </c>
      <c r="G11" s="34">
        <v>171000</v>
      </c>
      <c r="H11" s="34">
        <v>170656</v>
      </c>
      <c r="I11" s="48">
        <f t="shared" si="1"/>
        <v>0.9979883040935672</v>
      </c>
      <c r="J11" s="45"/>
    </row>
    <row r="12" spans="1:11" ht="37.5" customHeight="1">
      <c r="A12" s="317" t="s">
        <v>12</v>
      </c>
      <c r="B12" s="318"/>
      <c r="C12" s="318"/>
      <c r="D12" s="318"/>
      <c r="E12" s="318"/>
      <c r="F12" s="46">
        <f>SUM(F16+F13)</f>
        <v>70000</v>
      </c>
      <c r="G12" s="46">
        <f>SUM(G16+G13)</f>
        <v>204000</v>
      </c>
      <c r="H12" s="46">
        <f>SUM(H16+H13)</f>
        <v>169524</v>
      </c>
      <c r="I12" s="76">
        <f t="shared" si="1"/>
        <v>0.831</v>
      </c>
      <c r="K12" s="2"/>
    </row>
    <row r="13" spans="1:11" s="27" customFormat="1" ht="15.75">
      <c r="A13" s="27" t="s">
        <v>62</v>
      </c>
      <c r="B13" s="29" t="s">
        <v>63</v>
      </c>
      <c r="C13" s="29"/>
      <c r="D13" s="29"/>
      <c r="E13" s="29"/>
      <c r="F13" s="42">
        <f>SUM(F15+F14)</f>
        <v>65000</v>
      </c>
      <c r="G13" s="42">
        <f>SUM(G15+G14)</f>
        <v>65000</v>
      </c>
      <c r="H13" s="42">
        <f>SUM(H15+H14)</f>
        <v>30524</v>
      </c>
      <c r="I13" s="49">
        <f t="shared" si="1"/>
        <v>0.4696</v>
      </c>
      <c r="J13" s="43"/>
      <c r="K13" s="44"/>
    </row>
    <row r="14" spans="2:14" ht="15.75">
      <c r="B14" s="47"/>
      <c r="C14" s="47" t="s">
        <v>205</v>
      </c>
      <c r="D14" s="47" t="s">
        <v>206</v>
      </c>
      <c r="E14" s="47"/>
      <c r="F14" s="30">
        <v>60000</v>
      </c>
      <c r="G14" s="30">
        <v>60000</v>
      </c>
      <c r="H14" s="30">
        <v>30000</v>
      </c>
      <c r="I14" s="48">
        <f t="shared" si="1"/>
        <v>0.5</v>
      </c>
      <c r="J14" s="45"/>
      <c r="K14" s="48"/>
      <c r="L14" s="45"/>
      <c r="M14" s="45"/>
      <c r="N14" s="10"/>
    </row>
    <row r="15" spans="3:10" ht="15.75">
      <c r="C15" s="2" t="s">
        <v>65</v>
      </c>
      <c r="D15" s="2" t="s">
        <v>11</v>
      </c>
      <c r="F15" s="30">
        <v>5000</v>
      </c>
      <c r="G15" s="30">
        <v>5000</v>
      </c>
      <c r="H15" s="30">
        <v>524</v>
      </c>
      <c r="I15" s="48">
        <f aca="true" t="shared" si="2" ref="I15:I66">H15/G15</f>
        <v>0.1048</v>
      </c>
      <c r="J15" s="45"/>
    </row>
    <row r="16" spans="1:14" s="27" customFormat="1" ht="15.75">
      <c r="A16" s="27" t="s">
        <v>160</v>
      </c>
      <c r="B16" s="27" t="s">
        <v>161</v>
      </c>
      <c r="F16" s="35">
        <f>SUM(F17)</f>
        <v>5000</v>
      </c>
      <c r="G16" s="35">
        <f>SUM(G17)</f>
        <v>139000</v>
      </c>
      <c r="H16" s="35">
        <f>SUM(H17)</f>
        <v>139000</v>
      </c>
      <c r="I16" s="49">
        <f t="shared" si="2"/>
        <v>1</v>
      </c>
      <c r="K16" s="43"/>
      <c r="L16" s="43"/>
      <c r="M16" s="43"/>
      <c r="N16" s="44"/>
    </row>
    <row r="17" spans="2:14" ht="15.75">
      <c r="B17" s="2" t="s">
        <v>261</v>
      </c>
      <c r="D17" s="2" t="s">
        <v>262</v>
      </c>
      <c r="F17" s="30">
        <v>5000</v>
      </c>
      <c r="G17" s="30">
        <v>139000</v>
      </c>
      <c r="H17" s="30">
        <v>139000</v>
      </c>
      <c r="I17" s="48">
        <f t="shared" si="2"/>
        <v>1</v>
      </c>
      <c r="K17" s="45"/>
      <c r="L17" s="45"/>
      <c r="M17" s="45"/>
      <c r="N17" s="10"/>
    </row>
    <row r="18" spans="1:11" ht="32.25" customHeight="1">
      <c r="A18" s="317" t="s">
        <v>70</v>
      </c>
      <c r="B18" s="318"/>
      <c r="C18" s="318"/>
      <c r="D18" s="318"/>
      <c r="E18" s="318"/>
      <c r="F18" s="46">
        <f aca="true" t="shared" si="3" ref="F18:H21">SUM(F19)</f>
        <v>18614325</v>
      </c>
      <c r="G18" s="46">
        <f t="shared" si="3"/>
        <v>18614325</v>
      </c>
      <c r="H18" s="46">
        <f t="shared" si="3"/>
        <v>18614325</v>
      </c>
      <c r="I18" s="76">
        <f t="shared" si="2"/>
        <v>1</v>
      </c>
      <c r="K18" s="2"/>
    </row>
    <row r="19" spans="1:11" s="27" customFormat="1" ht="15.75">
      <c r="A19" s="27" t="s">
        <v>91</v>
      </c>
      <c r="B19" s="29" t="s">
        <v>92</v>
      </c>
      <c r="C19" s="29"/>
      <c r="D19" s="29"/>
      <c r="E19" s="29"/>
      <c r="F19" s="42">
        <f t="shared" si="3"/>
        <v>18614325</v>
      </c>
      <c r="G19" s="42">
        <f t="shared" si="3"/>
        <v>18614325</v>
      </c>
      <c r="H19" s="42">
        <f t="shared" si="3"/>
        <v>18614325</v>
      </c>
      <c r="I19" s="49">
        <f t="shared" si="2"/>
        <v>1</v>
      </c>
      <c r="J19" s="43"/>
      <c r="K19" s="44"/>
    </row>
    <row r="20" spans="2:10" ht="15.75">
      <c r="B20" s="2" t="s">
        <v>93</v>
      </c>
      <c r="D20" s="2" t="s">
        <v>94</v>
      </c>
      <c r="F20" s="4">
        <f t="shared" si="3"/>
        <v>18614325</v>
      </c>
      <c r="G20" s="4">
        <f t="shared" si="3"/>
        <v>18614325</v>
      </c>
      <c r="H20" s="4">
        <f t="shared" si="3"/>
        <v>18614325</v>
      </c>
      <c r="I20" s="48">
        <f t="shared" si="2"/>
        <v>1</v>
      </c>
      <c r="J20" s="45"/>
    </row>
    <row r="21" spans="3:10" ht="15.75">
      <c r="C21" s="2" t="s">
        <v>95</v>
      </c>
      <c r="D21" s="2" t="s">
        <v>96</v>
      </c>
      <c r="F21" s="30">
        <f t="shared" si="3"/>
        <v>18614325</v>
      </c>
      <c r="G21" s="30">
        <f t="shared" si="3"/>
        <v>18614325</v>
      </c>
      <c r="H21" s="30">
        <f t="shared" si="3"/>
        <v>18614325</v>
      </c>
      <c r="I21" s="48">
        <f t="shared" si="2"/>
        <v>1</v>
      </c>
      <c r="J21" s="45"/>
    </row>
    <row r="22" spans="3:10" ht="15.75">
      <c r="C22" s="2" t="s">
        <v>97</v>
      </c>
      <c r="E22" s="2" t="s">
        <v>98</v>
      </c>
      <c r="F22" s="34">
        <v>18614325</v>
      </c>
      <c r="G22" s="34">
        <v>18614325</v>
      </c>
      <c r="H22" s="34">
        <v>18614325</v>
      </c>
      <c r="I22" s="48">
        <f t="shared" si="2"/>
        <v>1</v>
      </c>
      <c r="J22" s="45"/>
    </row>
    <row r="23" spans="1:10" s="27" customFormat="1" ht="31.5" customHeight="1">
      <c r="A23" s="31" t="s">
        <v>472</v>
      </c>
      <c r="B23" s="31"/>
      <c r="C23" s="31"/>
      <c r="D23" s="31"/>
      <c r="E23" s="31"/>
      <c r="F23" s="98">
        <f aca="true" t="shared" si="4" ref="F23:H26">SUM(F24)</f>
        <v>5000</v>
      </c>
      <c r="G23" s="98">
        <f t="shared" si="4"/>
        <v>0</v>
      </c>
      <c r="H23" s="98">
        <f t="shared" si="4"/>
        <v>0</v>
      </c>
      <c r="I23" s="76">
        <v>0</v>
      </c>
      <c r="J23" s="44"/>
    </row>
    <row r="24" spans="1:10" s="27" customFormat="1" ht="15.75">
      <c r="A24" s="27" t="s">
        <v>99</v>
      </c>
      <c r="B24" s="29" t="s">
        <v>100</v>
      </c>
      <c r="C24" s="29"/>
      <c r="D24" s="29"/>
      <c r="E24" s="29"/>
      <c r="F24" s="42">
        <f t="shared" si="4"/>
        <v>5000</v>
      </c>
      <c r="G24" s="42">
        <f t="shared" si="4"/>
        <v>0</v>
      </c>
      <c r="H24" s="42">
        <f t="shared" si="4"/>
        <v>0</v>
      </c>
      <c r="I24" s="48">
        <v>0</v>
      </c>
      <c r="J24" s="44"/>
    </row>
    <row r="25" spans="1:11" ht="15.75">
      <c r="A25" s="27"/>
      <c r="B25" s="2" t="s">
        <v>107</v>
      </c>
      <c r="D25" s="2" t="s">
        <v>108</v>
      </c>
      <c r="F25" s="4">
        <f t="shared" si="4"/>
        <v>5000</v>
      </c>
      <c r="G25" s="4">
        <f t="shared" si="4"/>
        <v>0</v>
      </c>
      <c r="H25" s="4">
        <f t="shared" si="4"/>
        <v>0</v>
      </c>
      <c r="I25" s="48">
        <v>0</v>
      </c>
      <c r="J25" s="10"/>
      <c r="K25" s="2"/>
    </row>
    <row r="26" spans="1:11" ht="15.75">
      <c r="A26" s="27"/>
      <c r="C26" s="2" t="s">
        <v>115</v>
      </c>
      <c r="D26" s="2" t="s">
        <v>116</v>
      </c>
      <c r="F26" s="30">
        <f t="shared" si="4"/>
        <v>5000</v>
      </c>
      <c r="G26" s="30">
        <f t="shared" si="4"/>
        <v>0</v>
      </c>
      <c r="H26" s="30">
        <f t="shared" si="4"/>
        <v>0</v>
      </c>
      <c r="I26" s="48">
        <v>0</v>
      </c>
      <c r="J26" s="10"/>
      <c r="K26" s="2"/>
    </row>
    <row r="27" spans="1:11" ht="15.75">
      <c r="A27" s="27"/>
      <c r="E27" s="2" t="s">
        <v>473</v>
      </c>
      <c r="F27" s="34">
        <v>5000</v>
      </c>
      <c r="G27" s="34">
        <v>0</v>
      </c>
      <c r="H27" s="45"/>
      <c r="I27" s="48">
        <v>0</v>
      </c>
      <c r="J27" s="10"/>
      <c r="K27" s="2"/>
    </row>
    <row r="28" spans="1:11" s="27" customFormat="1" ht="30.75" customHeight="1">
      <c r="A28" s="31" t="s">
        <v>265</v>
      </c>
      <c r="B28" s="31"/>
      <c r="C28" s="31"/>
      <c r="D28" s="31"/>
      <c r="E28" s="31"/>
      <c r="F28" s="98">
        <f>SUM(F29)</f>
        <v>4190000</v>
      </c>
      <c r="G28" s="98">
        <f>SUM(G29)</f>
        <v>10035000</v>
      </c>
      <c r="H28" s="98">
        <f>SUM(H29)</f>
        <v>9361284</v>
      </c>
      <c r="I28" s="76">
        <f t="shared" si="2"/>
        <v>0.9328633781763827</v>
      </c>
      <c r="K28" s="44"/>
    </row>
    <row r="29" spans="1:11" s="27" customFormat="1" ht="15.75">
      <c r="A29" s="27" t="s">
        <v>99</v>
      </c>
      <c r="B29" s="29" t="s">
        <v>100</v>
      </c>
      <c r="C29" s="29"/>
      <c r="D29" s="29"/>
      <c r="E29" s="29"/>
      <c r="F29" s="42">
        <f>SUM(F30+F33+F40)</f>
        <v>4190000</v>
      </c>
      <c r="G29" s="42">
        <f>SUM(G30+G33+G40)</f>
        <v>10035000</v>
      </c>
      <c r="H29" s="42">
        <f>SUM(H30+H33+H40)</f>
        <v>9361284</v>
      </c>
      <c r="I29" s="49">
        <f t="shared" si="2"/>
        <v>0.9328633781763827</v>
      </c>
      <c r="J29" s="43"/>
      <c r="K29" s="44"/>
    </row>
    <row r="30" spans="2:10" ht="15.75">
      <c r="B30" s="2" t="s">
        <v>101</v>
      </c>
      <c r="D30" s="2" t="s">
        <v>102</v>
      </c>
      <c r="F30" s="97">
        <f>SUM(F31:F32)</f>
        <v>1700000</v>
      </c>
      <c r="G30" s="97">
        <f>SUM(G31:G32)</f>
        <v>4339000</v>
      </c>
      <c r="H30" s="97">
        <f>SUM(H31:H32)</f>
        <v>3667497</v>
      </c>
      <c r="I30" s="48">
        <f t="shared" si="2"/>
        <v>0.8452401474994238</v>
      </c>
      <c r="J30" s="45"/>
    </row>
    <row r="31" spans="5:10" ht="15.75">
      <c r="E31" s="2" t="s">
        <v>105</v>
      </c>
      <c r="F31" s="34">
        <v>1350000</v>
      </c>
      <c r="G31" s="34">
        <v>2700000</v>
      </c>
      <c r="H31" s="4">
        <v>2028675</v>
      </c>
      <c r="I31" s="48">
        <f t="shared" si="2"/>
        <v>0.7513611111111111</v>
      </c>
      <c r="J31" s="45"/>
    </row>
    <row r="32" spans="1:10" ht="15.75">
      <c r="A32" s="27"/>
      <c r="B32" s="27"/>
      <c r="C32" s="27"/>
      <c r="D32" s="27"/>
      <c r="E32" s="2" t="s">
        <v>106</v>
      </c>
      <c r="F32" s="34">
        <v>350000</v>
      </c>
      <c r="G32" s="34">
        <v>1639000</v>
      </c>
      <c r="H32" s="4">
        <v>1638822</v>
      </c>
      <c r="I32" s="48">
        <f t="shared" si="2"/>
        <v>0.9998913971934106</v>
      </c>
      <c r="J32" s="45"/>
    </row>
    <row r="33" spans="1:10" ht="15.75">
      <c r="A33" s="27"/>
      <c r="B33" s="2" t="s">
        <v>107</v>
      </c>
      <c r="D33" s="2" t="s">
        <v>108</v>
      </c>
      <c r="F33" s="4">
        <f>SUM(F34+F36+F38)</f>
        <v>2390000</v>
      </c>
      <c r="G33" s="4">
        <f>SUM(G34+G36+G38)</f>
        <v>5481000</v>
      </c>
      <c r="H33" s="4">
        <f>SUM(H34+H36+H38)</f>
        <v>5480087</v>
      </c>
      <c r="I33" s="48">
        <f t="shared" si="2"/>
        <v>0.9998334245575625</v>
      </c>
      <c r="J33" s="45"/>
    </row>
    <row r="34" spans="1:10" ht="15.75">
      <c r="A34" s="27"/>
      <c r="C34" s="2" t="s">
        <v>109</v>
      </c>
      <c r="D34" s="2" t="s">
        <v>110</v>
      </c>
      <c r="F34" s="30">
        <f>SUM(F35)</f>
        <v>1800000</v>
      </c>
      <c r="G34" s="30">
        <f>SUM(G35)</f>
        <v>4736000</v>
      </c>
      <c r="H34" s="30">
        <f>SUM(H35)</f>
        <v>4735630</v>
      </c>
      <c r="I34" s="48">
        <f t="shared" si="2"/>
        <v>0.999921875</v>
      </c>
      <c r="J34" s="45"/>
    </row>
    <row r="35" spans="1:10" ht="15.75">
      <c r="A35" s="27"/>
      <c r="E35" s="2" t="s">
        <v>111</v>
      </c>
      <c r="F35" s="34">
        <v>1800000</v>
      </c>
      <c r="G35" s="34">
        <v>4736000</v>
      </c>
      <c r="H35" s="34">
        <v>4735630</v>
      </c>
      <c r="I35" s="48">
        <f t="shared" si="2"/>
        <v>0.999921875</v>
      </c>
      <c r="J35" s="45"/>
    </row>
    <row r="36" spans="1:10" ht="15.75">
      <c r="A36" s="27"/>
      <c r="C36" s="2" t="s">
        <v>112</v>
      </c>
      <c r="D36" s="2" t="s">
        <v>113</v>
      </c>
      <c r="F36" s="30">
        <f>SUM(F37)</f>
        <v>500000</v>
      </c>
      <c r="G36" s="30">
        <f>SUM(G37)</f>
        <v>546000</v>
      </c>
      <c r="H36" s="30">
        <f>SUM(H37)</f>
        <v>545741</v>
      </c>
      <c r="I36" s="48">
        <f t="shared" si="2"/>
        <v>0.999525641025641</v>
      </c>
      <c r="J36" s="45"/>
    </row>
    <row r="37" spans="1:10" ht="15.75">
      <c r="A37" s="27"/>
      <c r="E37" s="2" t="s">
        <v>114</v>
      </c>
      <c r="F37" s="34">
        <v>500000</v>
      </c>
      <c r="G37" s="34">
        <v>546000</v>
      </c>
      <c r="H37" s="34">
        <v>545741</v>
      </c>
      <c r="I37" s="48">
        <f t="shared" si="2"/>
        <v>0.999525641025641</v>
      </c>
      <c r="J37" s="45"/>
    </row>
    <row r="38" spans="1:10" ht="15.75">
      <c r="A38" s="27"/>
      <c r="C38" s="2" t="s">
        <v>115</v>
      </c>
      <c r="D38" s="2" t="s">
        <v>116</v>
      </c>
      <c r="F38" s="30">
        <f>SUM(F39)</f>
        <v>90000</v>
      </c>
      <c r="G38" s="30">
        <f>SUM(G39)</f>
        <v>199000</v>
      </c>
      <c r="H38" s="30">
        <f>SUM(H39)</f>
        <v>198716</v>
      </c>
      <c r="I38" s="48">
        <f t="shared" si="2"/>
        <v>0.9985728643216081</v>
      </c>
      <c r="J38" s="45"/>
    </row>
    <row r="39" spans="1:10" ht="15.75">
      <c r="A39" s="27"/>
      <c r="E39" s="2" t="s">
        <v>117</v>
      </c>
      <c r="F39" s="34">
        <v>90000</v>
      </c>
      <c r="G39" s="34">
        <v>199000</v>
      </c>
      <c r="H39" s="34">
        <v>198716</v>
      </c>
      <c r="I39" s="48">
        <f t="shared" si="2"/>
        <v>0.9985728643216081</v>
      </c>
      <c r="J39" s="45"/>
    </row>
    <row r="40" spans="2:9" ht="15.75">
      <c r="B40" s="2" t="s">
        <v>103</v>
      </c>
      <c r="D40" s="2" t="s">
        <v>104</v>
      </c>
      <c r="F40" s="2">
        <f>SUM(F41:F41)</f>
        <v>100000</v>
      </c>
      <c r="G40" s="4">
        <f>SUM(G41:G43)</f>
        <v>215000</v>
      </c>
      <c r="H40" s="4">
        <f>SUM(H41:H43)</f>
        <v>213700</v>
      </c>
      <c r="I40" s="48">
        <f t="shared" si="2"/>
        <v>0.9939534883720931</v>
      </c>
    </row>
    <row r="41" spans="5:9" ht="15.75">
      <c r="E41" s="2" t="s">
        <v>243</v>
      </c>
      <c r="F41" s="34">
        <v>100000</v>
      </c>
      <c r="G41" s="34">
        <v>178000</v>
      </c>
      <c r="H41" s="34">
        <v>177670</v>
      </c>
      <c r="I41" s="48">
        <f t="shared" si="2"/>
        <v>0.9981460674157303</v>
      </c>
    </row>
    <row r="42" spans="5:9" ht="15.75">
      <c r="E42" s="2" t="s">
        <v>266</v>
      </c>
      <c r="F42" s="34">
        <v>0</v>
      </c>
      <c r="G42" s="34">
        <v>27000</v>
      </c>
      <c r="H42" s="34">
        <v>26030</v>
      </c>
      <c r="I42" s="48">
        <f t="shared" si="2"/>
        <v>0.9640740740740741</v>
      </c>
    </row>
    <row r="43" spans="5:9" ht="15.75">
      <c r="E43" s="2" t="s">
        <v>295</v>
      </c>
      <c r="F43" s="34">
        <v>0</v>
      </c>
      <c r="G43" s="34">
        <v>10000</v>
      </c>
      <c r="H43" s="34">
        <v>10000</v>
      </c>
      <c r="I43" s="48">
        <f t="shared" si="2"/>
        <v>1</v>
      </c>
    </row>
    <row r="44" spans="1:11" s="27" customFormat="1" ht="32.25" customHeight="1">
      <c r="A44" s="31" t="s">
        <v>75</v>
      </c>
      <c r="B44" s="31"/>
      <c r="C44" s="31"/>
      <c r="D44" s="31"/>
      <c r="E44" s="31"/>
      <c r="F44" s="46">
        <f aca="true" t="shared" si="5" ref="F44:H45">SUM(F45)</f>
        <v>50000</v>
      </c>
      <c r="G44" s="46">
        <f t="shared" si="5"/>
        <v>50000</v>
      </c>
      <c r="H44" s="46">
        <f t="shared" si="5"/>
        <v>32000</v>
      </c>
      <c r="I44" s="76">
        <f t="shared" si="2"/>
        <v>0.64</v>
      </c>
      <c r="K44" s="44"/>
    </row>
    <row r="45" spans="1:11" s="27" customFormat="1" ht="15.75">
      <c r="A45" s="27" t="s">
        <v>62</v>
      </c>
      <c r="B45" s="27" t="s">
        <v>63</v>
      </c>
      <c r="F45" s="35">
        <f t="shared" si="5"/>
        <v>50000</v>
      </c>
      <c r="G45" s="35">
        <f t="shared" si="5"/>
        <v>50000</v>
      </c>
      <c r="H45" s="35">
        <f t="shared" si="5"/>
        <v>32000</v>
      </c>
      <c r="I45" s="49">
        <f t="shared" si="2"/>
        <v>0.64</v>
      </c>
      <c r="K45" s="44"/>
    </row>
    <row r="46" spans="3:9" ht="15.75">
      <c r="C46" s="2" t="s">
        <v>205</v>
      </c>
      <c r="D46" s="2" t="s">
        <v>206</v>
      </c>
      <c r="F46" s="30">
        <v>50000</v>
      </c>
      <c r="G46" s="30">
        <v>50000</v>
      </c>
      <c r="H46" s="30">
        <v>32000</v>
      </c>
      <c r="I46" s="48">
        <f t="shared" si="2"/>
        <v>0.64</v>
      </c>
    </row>
    <row r="47" spans="1:11" s="27" customFormat="1" ht="37.5" customHeight="1">
      <c r="A47" s="31" t="s">
        <v>127</v>
      </c>
      <c r="B47" s="31"/>
      <c r="C47" s="31"/>
      <c r="D47" s="31"/>
      <c r="E47" s="31"/>
      <c r="F47" s="46">
        <f>SUM(F48)</f>
        <v>36102892</v>
      </c>
      <c r="G47" s="46">
        <f>SUM(G48+G54)</f>
        <v>45062792</v>
      </c>
      <c r="H47" s="46">
        <f>SUM(H48+H54)</f>
        <v>45061531</v>
      </c>
      <c r="I47" s="76">
        <f t="shared" si="2"/>
        <v>0.9999720168248785</v>
      </c>
      <c r="K47" s="44"/>
    </row>
    <row r="48" spans="1:13" ht="18" customHeight="1">
      <c r="A48" s="27" t="s">
        <v>118</v>
      </c>
      <c r="B48" s="29" t="s">
        <v>119</v>
      </c>
      <c r="C48" s="29"/>
      <c r="D48" s="29"/>
      <c r="E48" s="29"/>
      <c r="F48" s="42">
        <f>SUM(F49)</f>
        <v>36102892</v>
      </c>
      <c r="G48" s="42">
        <f>SUM(G49)</f>
        <v>44312792</v>
      </c>
      <c r="H48" s="42">
        <f>SUM(H49)</f>
        <v>44312171</v>
      </c>
      <c r="I48" s="49">
        <f t="shared" si="2"/>
        <v>0.9999859859879738</v>
      </c>
      <c r="J48" s="50"/>
      <c r="K48" s="51"/>
      <c r="L48" s="32"/>
      <c r="M48" s="32"/>
    </row>
    <row r="49" spans="2:13" ht="15.75">
      <c r="B49" s="2" t="s">
        <v>120</v>
      </c>
      <c r="D49" s="2" t="s">
        <v>121</v>
      </c>
      <c r="F49" s="4">
        <f>SUM(F50+F51+F52)</f>
        <v>36102892</v>
      </c>
      <c r="G49" s="4">
        <f>SUM(G50+G51+G52+G53)</f>
        <v>44312792</v>
      </c>
      <c r="H49" s="4">
        <f>SUM(H50+H51+H52+H53)</f>
        <v>44312171</v>
      </c>
      <c r="I49" s="48">
        <f t="shared" si="2"/>
        <v>0.9999859859879738</v>
      </c>
      <c r="J49" s="52"/>
      <c r="K49" s="36"/>
      <c r="L49" s="32"/>
      <c r="M49" s="32"/>
    </row>
    <row r="50" spans="3:11" s="27" customFormat="1" ht="15.75">
      <c r="C50" s="2" t="s">
        <v>122</v>
      </c>
      <c r="D50" s="2" t="s">
        <v>123</v>
      </c>
      <c r="E50" s="2"/>
      <c r="F50" s="30">
        <v>10828612</v>
      </c>
      <c r="G50" s="30">
        <v>11892612</v>
      </c>
      <c r="H50" s="30">
        <v>11892239</v>
      </c>
      <c r="I50" s="48">
        <f t="shared" si="2"/>
        <v>0.9999686359901424</v>
      </c>
      <c r="K50" s="44"/>
    </row>
    <row r="51" spans="3:10" ht="30.75" customHeight="1">
      <c r="C51" s="2" t="s">
        <v>124</v>
      </c>
      <c r="D51" s="321" t="s">
        <v>125</v>
      </c>
      <c r="E51" s="321"/>
      <c r="F51" s="30">
        <v>24074280</v>
      </c>
      <c r="G51" s="30">
        <v>27169280</v>
      </c>
      <c r="H51" s="30">
        <v>27169252</v>
      </c>
      <c r="I51" s="48">
        <f t="shared" si="2"/>
        <v>0.999998969424291</v>
      </c>
      <c r="J51" s="45"/>
    </row>
    <row r="52" spans="3:10" ht="15.75">
      <c r="C52" s="2" t="s">
        <v>126</v>
      </c>
      <c r="D52" s="2" t="s">
        <v>246</v>
      </c>
      <c r="F52" s="30">
        <v>1200000</v>
      </c>
      <c r="G52" s="30">
        <v>1200000</v>
      </c>
      <c r="H52" s="30">
        <v>1200000</v>
      </c>
      <c r="I52" s="48">
        <f t="shared" si="2"/>
        <v>1</v>
      </c>
      <c r="J52" s="45"/>
    </row>
    <row r="53" spans="3:14" ht="15.75">
      <c r="C53" s="2" t="s">
        <v>263</v>
      </c>
      <c r="D53" s="2" t="s">
        <v>264</v>
      </c>
      <c r="F53" s="30">
        <v>0</v>
      </c>
      <c r="G53" s="30">
        <v>4050900</v>
      </c>
      <c r="H53" s="30">
        <v>4050680</v>
      </c>
      <c r="I53" s="48">
        <f t="shared" si="2"/>
        <v>0.9999456910809943</v>
      </c>
      <c r="K53" s="45"/>
      <c r="L53" s="45"/>
      <c r="M53" s="45"/>
      <c r="N53" s="10"/>
    </row>
    <row r="54" spans="1:14" ht="15.75">
      <c r="A54" s="27" t="s">
        <v>128</v>
      </c>
      <c r="B54" s="27" t="s">
        <v>129</v>
      </c>
      <c r="C54" s="27"/>
      <c r="D54" s="27"/>
      <c r="E54" s="28"/>
      <c r="F54" s="35">
        <f>SUM(F55)</f>
        <v>0</v>
      </c>
      <c r="G54" s="35">
        <f>SUM(G55)</f>
        <v>750000</v>
      </c>
      <c r="H54" s="35">
        <f>SUM(H55)</f>
        <v>749360</v>
      </c>
      <c r="I54" s="49">
        <f t="shared" si="2"/>
        <v>0.9991466666666666</v>
      </c>
      <c r="K54" s="2"/>
      <c r="N54" s="10"/>
    </row>
    <row r="55" spans="2:14" ht="15.75">
      <c r="B55" s="2" t="s">
        <v>286</v>
      </c>
      <c r="D55" s="2" t="s">
        <v>287</v>
      </c>
      <c r="E55" s="7"/>
      <c r="F55" s="30">
        <v>0</v>
      </c>
      <c r="G55" s="30">
        <v>750000</v>
      </c>
      <c r="H55" s="30">
        <v>749360</v>
      </c>
      <c r="I55" s="48">
        <f t="shared" si="2"/>
        <v>0.9991466666666666</v>
      </c>
      <c r="K55" s="2"/>
      <c r="N55" s="10"/>
    </row>
    <row r="56" spans="1:11" s="27" customFormat="1" ht="30.75" customHeight="1">
      <c r="A56" s="31" t="s">
        <v>257</v>
      </c>
      <c r="B56" s="31"/>
      <c r="C56" s="31"/>
      <c r="D56" s="31"/>
      <c r="E56" s="31"/>
      <c r="F56" s="79">
        <f aca="true" t="shared" si="6" ref="F56:H57">SUM(F57)</f>
        <v>3450000</v>
      </c>
      <c r="G56" s="79">
        <f t="shared" si="6"/>
        <v>3725000</v>
      </c>
      <c r="H56" s="79">
        <f t="shared" si="6"/>
        <v>3724359</v>
      </c>
      <c r="I56" s="76">
        <f t="shared" si="2"/>
        <v>0.9998279194630872</v>
      </c>
      <c r="J56" s="43"/>
      <c r="K56" s="44"/>
    </row>
    <row r="57" spans="1:11" s="27" customFormat="1" ht="15.75">
      <c r="A57" s="27" t="s">
        <v>91</v>
      </c>
      <c r="B57" s="27" t="s">
        <v>92</v>
      </c>
      <c r="E57" s="28"/>
      <c r="F57" s="35">
        <f t="shared" si="6"/>
        <v>3450000</v>
      </c>
      <c r="G57" s="35">
        <f t="shared" si="6"/>
        <v>3725000</v>
      </c>
      <c r="H57" s="35">
        <f t="shared" si="6"/>
        <v>3724359</v>
      </c>
      <c r="I57" s="49">
        <f t="shared" si="2"/>
        <v>0.9998279194630872</v>
      </c>
      <c r="K57" s="44"/>
    </row>
    <row r="58" spans="3:9" ht="15.75">
      <c r="C58" s="2" t="s">
        <v>239</v>
      </c>
      <c r="D58" s="2" t="s">
        <v>240</v>
      </c>
      <c r="E58" s="7"/>
      <c r="F58" s="34">
        <v>3450000</v>
      </c>
      <c r="G58" s="34">
        <v>3725000</v>
      </c>
      <c r="H58" s="34">
        <v>3724359</v>
      </c>
      <c r="I58" s="48">
        <f t="shared" si="2"/>
        <v>0.9998279194630872</v>
      </c>
    </row>
    <row r="59" spans="1:11" ht="32.25" customHeight="1">
      <c r="A59" s="317" t="s">
        <v>73</v>
      </c>
      <c r="B59" s="318"/>
      <c r="C59" s="318"/>
      <c r="D59" s="318"/>
      <c r="E59" s="318"/>
      <c r="F59" s="46">
        <f>SUM(F62+F60)</f>
        <v>605000</v>
      </c>
      <c r="G59" s="46">
        <f>SUM(G62+G60)</f>
        <v>605000</v>
      </c>
      <c r="H59" s="46">
        <f>SUM(H62+H60)</f>
        <v>126327</v>
      </c>
      <c r="I59" s="76">
        <f t="shared" si="2"/>
        <v>0.20880495867768595</v>
      </c>
      <c r="K59" s="2"/>
    </row>
    <row r="60" spans="1:9" s="27" customFormat="1" ht="15" customHeight="1">
      <c r="A60" s="84" t="s">
        <v>62</v>
      </c>
      <c r="B60" s="319" t="s">
        <v>63</v>
      </c>
      <c r="C60" s="320"/>
      <c r="D60" s="320"/>
      <c r="E60" s="320"/>
      <c r="F60" s="85">
        <f>SUM(F61)</f>
        <v>60000</v>
      </c>
      <c r="G60" s="85">
        <f>SUM(G61)</f>
        <v>60000</v>
      </c>
      <c r="H60" s="85">
        <f>SUM(H61)</f>
        <v>0</v>
      </c>
      <c r="I60" s="49">
        <f t="shared" si="2"/>
        <v>0</v>
      </c>
    </row>
    <row r="61" spans="1:11" ht="15" customHeight="1">
      <c r="A61" s="84"/>
      <c r="B61" s="86"/>
      <c r="C61" s="87" t="s">
        <v>64</v>
      </c>
      <c r="D61" s="322" t="s">
        <v>245</v>
      </c>
      <c r="E61" s="322"/>
      <c r="F61" s="88">
        <v>60000</v>
      </c>
      <c r="G61" s="88">
        <v>60000</v>
      </c>
      <c r="H61" s="4">
        <v>0</v>
      </c>
      <c r="I61" s="48">
        <f t="shared" si="2"/>
        <v>0</v>
      </c>
      <c r="K61" s="2"/>
    </row>
    <row r="62" spans="1:11" s="27" customFormat="1" ht="15.75">
      <c r="A62" s="27" t="s">
        <v>165</v>
      </c>
      <c r="B62" s="27" t="s">
        <v>166</v>
      </c>
      <c r="F62" s="42">
        <f>SUM(F63)</f>
        <v>545000</v>
      </c>
      <c r="G62" s="42">
        <f>SUM(G63)</f>
        <v>545000</v>
      </c>
      <c r="H62" s="42">
        <f>SUM(H63)</f>
        <v>126327</v>
      </c>
      <c r="I62" s="49">
        <f t="shared" si="2"/>
        <v>0.23179266055045872</v>
      </c>
      <c r="K62" s="44"/>
    </row>
    <row r="63" spans="2:9" ht="15.75">
      <c r="B63" s="2" t="s">
        <v>453</v>
      </c>
      <c r="D63" s="2" t="s">
        <v>216</v>
      </c>
      <c r="F63" s="30">
        <v>545000</v>
      </c>
      <c r="G63" s="30">
        <v>545000</v>
      </c>
      <c r="H63" s="30">
        <v>126327</v>
      </c>
      <c r="I63" s="48">
        <f t="shared" si="2"/>
        <v>0.23179266055045872</v>
      </c>
    </row>
    <row r="64" spans="1:9" s="27" customFormat="1" ht="33" customHeight="1">
      <c r="A64" s="31" t="s">
        <v>83</v>
      </c>
      <c r="B64" s="80"/>
      <c r="C64" s="80"/>
      <c r="D64" s="80"/>
      <c r="E64" s="80"/>
      <c r="F64" s="46">
        <f aca="true" t="shared" si="7" ref="F64:H65">SUM(F65)</f>
        <v>3479783</v>
      </c>
      <c r="G64" s="46">
        <f t="shared" si="7"/>
        <v>5119783</v>
      </c>
      <c r="H64" s="46">
        <f t="shared" si="7"/>
        <v>5116452</v>
      </c>
      <c r="I64" s="76">
        <f t="shared" si="2"/>
        <v>0.9993493864876695</v>
      </c>
    </row>
    <row r="65" spans="1:9" s="27" customFormat="1" ht="15.75">
      <c r="A65" s="28" t="s">
        <v>118</v>
      </c>
      <c r="B65" s="27" t="s">
        <v>119</v>
      </c>
      <c r="C65" s="28"/>
      <c r="D65" s="81"/>
      <c r="E65" s="82"/>
      <c r="F65" s="42">
        <f t="shared" si="7"/>
        <v>3479783</v>
      </c>
      <c r="G65" s="42">
        <f t="shared" si="7"/>
        <v>5119783</v>
      </c>
      <c r="H65" s="42">
        <f t="shared" si="7"/>
        <v>5116452</v>
      </c>
      <c r="I65" s="49">
        <f t="shared" si="2"/>
        <v>0.9993493864876695</v>
      </c>
    </row>
    <row r="66" spans="1:11" ht="15.75">
      <c r="A66" s="28"/>
      <c r="B66" s="7" t="s">
        <v>130</v>
      </c>
      <c r="D66" s="2" t="s">
        <v>131</v>
      </c>
      <c r="E66" s="83"/>
      <c r="F66" s="37">
        <v>3479783</v>
      </c>
      <c r="G66" s="37">
        <v>5119783</v>
      </c>
      <c r="H66" s="30">
        <v>5116452</v>
      </c>
      <c r="I66" s="48">
        <f t="shared" si="2"/>
        <v>0.9993493864876695</v>
      </c>
      <c r="K66" s="2"/>
    </row>
    <row r="67" spans="1:11" ht="30" customHeight="1">
      <c r="A67" s="80" t="s">
        <v>294</v>
      </c>
      <c r="B67" s="91"/>
      <c r="C67" s="92"/>
      <c r="D67" s="93"/>
      <c r="E67" s="94"/>
      <c r="F67" s="95">
        <v>0</v>
      </c>
      <c r="G67" s="95">
        <f>SUM(G68)</f>
        <v>78000</v>
      </c>
      <c r="H67" s="95">
        <f>SUM(H68)</f>
        <v>78000</v>
      </c>
      <c r="I67" s="96">
        <f aca="true" t="shared" si="8" ref="I67:I77">H67/G67</f>
        <v>1</v>
      </c>
      <c r="K67" s="2"/>
    </row>
    <row r="68" spans="1:9" s="27" customFormat="1" ht="15.75">
      <c r="A68" s="28" t="s">
        <v>118</v>
      </c>
      <c r="B68" s="27" t="s">
        <v>119</v>
      </c>
      <c r="C68" s="28"/>
      <c r="D68" s="81"/>
      <c r="E68" s="82"/>
      <c r="F68" s="42">
        <f>SUM(F69)</f>
        <v>0</v>
      </c>
      <c r="G68" s="42">
        <f>SUM(G69)</f>
        <v>78000</v>
      </c>
      <c r="H68" s="42">
        <f>SUM(H69)</f>
        <v>78000</v>
      </c>
      <c r="I68" s="89">
        <f t="shared" si="8"/>
        <v>1</v>
      </c>
    </row>
    <row r="69" spans="1:11" ht="15.75">
      <c r="A69" s="28"/>
      <c r="B69" s="7" t="s">
        <v>130</v>
      </c>
      <c r="D69" s="2" t="s">
        <v>131</v>
      </c>
      <c r="E69" s="83"/>
      <c r="F69" s="30">
        <v>0</v>
      </c>
      <c r="G69" s="30">
        <v>78000</v>
      </c>
      <c r="H69" s="30">
        <v>78000</v>
      </c>
      <c r="I69" s="90">
        <f t="shared" si="8"/>
        <v>1</v>
      </c>
      <c r="K69" s="2"/>
    </row>
    <row r="70" spans="1:11" ht="37.5" customHeight="1">
      <c r="A70" s="317" t="s">
        <v>204</v>
      </c>
      <c r="B70" s="318"/>
      <c r="C70" s="318"/>
      <c r="D70" s="318"/>
      <c r="E70" s="318"/>
      <c r="F70" s="46">
        <f>SUM(F73)</f>
        <v>84000</v>
      </c>
      <c r="G70" s="46">
        <f>SUM(G71+G73+G75)</f>
        <v>5018515</v>
      </c>
      <c r="H70" s="46">
        <f>SUM(H71+H73+H75)</f>
        <v>5017595</v>
      </c>
      <c r="I70" s="76">
        <f t="shared" si="8"/>
        <v>0.9998166788382619</v>
      </c>
      <c r="K70" s="2"/>
    </row>
    <row r="71" spans="1:11" ht="15.75" customHeight="1">
      <c r="A71" s="27" t="s">
        <v>118</v>
      </c>
      <c r="B71" s="27" t="s">
        <v>119</v>
      </c>
      <c r="C71" s="29"/>
      <c r="D71" s="29"/>
      <c r="E71" s="29"/>
      <c r="F71" s="42"/>
      <c r="G71" s="42">
        <f>SUM(G72)</f>
        <v>242200</v>
      </c>
      <c r="H71" s="42">
        <f>SUM(H72)</f>
        <v>242145</v>
      </c>
      <c r="I71" s="49">
        <f t="shared" si="8"/>
        <v>0.9997729149463254</v>
      </c>
      <c r="K71" s="2"/>
    </row>
    <row r="72" spans="1:11" ht="15.75" customHeight="1">
      <c r="A72" s="27"/>
      <c r="B72" s="47" t="s">
        <v>130</v>
      </c>
      <c r="C72" s="29"/>
      <c r="D72" s="2" t="s">
        <v>470</v>
      </c>
      <c r="E72" s="29"/>
      <c r="F72" s="42"/>
      <c r="G72" s="30">
        <v>242200</v>
      </c>
      <c r="H72" s="30">
        <v>242145</v>
      </c>
      <c r="I72" s="48">
        <f t="shared" si="8"/>
        <v>0.9997729149463254</v>
      </c>
      <c r="K72" s="2"/>
    </row>
    <row r="73" spans="1:11" s="27" customFormat="1" ht="15.75">
      <c r="A73" s="27" t="s">
        <v>62</v>
      </c>
      <c r="B73" s="29" t="s">
        <v>63</v>
      </c>
      <c r="C73" s="29"/>
      <c r="D73" s="29"/>
      <c r="E73" s="29"/>
      <c r="F73" s="42">
        <f>SUM(F74)</f>
        <v>84000</v>
      </c>
      <c r="G73" s="42">
        <f>SUM(G74)</f>
        <v>84000</v>
      </c>
      <c r="H73" s="42">
        <f>SUM(H74)</f>
        <v>83800</v>
      </c>
      <c r="I73" s="49">
        <f t="shared" si="8"/>
        <v>0.9976190476190476</v>
      </c>
      <c r="J73" s="43"/>
      <c r="K73" s="44"/>
    </row>
    <row r="74" spans="3:10" ht="15.75">
      <c r="C74" s="2" t="s">
        <v>205</v>
      </c>
      <c r="D74" s="2" t="s">
        <v>206</v>
      </c>
      <c r="F74" s="30">
        <v>84000</v>
      </c>
      <c r="G74" s="30">
        <v>84000</v>
      </c>
      <c r="H74" s="30">
        <v>83800</v>
      </c>
      <c r="I74" s="48">
        <f t="shared" si="8"/>
        <v>0.9976190476190476</v>
      </c>
      <c r="J74" s="45"/>
    </row>
    <row r="75" spans="1:11" ht="15.75">
      <c r="A75" s="27" t="s">
        <v>165</v>
      </c>
      <c r="B75" s="27" t="s">
        <v>166</v>
      </c>
      <c r="C75" s="27"/>
      <c r="D75" s="27"/>
      <c r="E75" s="27"/>
      <c r="F75" s="30"/>
      <c r="G75" s="35">
        <f>SUM(G76)</f>
        <v>4692315</v>
      </c>
      <c r="H75" s="35">
        <f>SUM(H76)</f>
        <v>4691650</v>
      </c>
      <c r="I75" s="49">
        <f t="shared" si="8"/>
        <v>0.9998582789092377</v>
      </c>
      <c r="J75" s="10"/>
      <c r="K75" s="2"/>
    </row>
    <row r="76" spans="2:11" ht="15.75">
      <c r="B76" s="2" t="s">
        <v>453</v>
      </c>
      <c r="D76" s="2" t="s">
        <v>471</v>
      </c>
      <c r="F76" s="30"/>
      <c r="G76" s="30">
        <v>4692315</v>
      </c>
      <c r="H76" s="45">
        <v>4691650</v>
      </c>
      <c r="I76" s="48">
        <f t="shared" si="8"/>
        <v>0.9998582789092377</v>
      </c>
      <c r="J76" s="10"/>
      <c r="K76" s="2"/>
    </row>
    <row r="77" spans="1:11" s="27" customFormat="1" ht="30.75" customHeight="1">
      <c r="A77" s="31" t="s">
        <v>132</v>
      </c>
      <c r="B77" s="31"/>
      <c r="C77" s="31"/>
      <c r="D77" s="31"/>
      <c r="E77" s="31"/>
      <c r="F77" s="98">
        <f>SUM(F8+F12+F18+F28+F47+F59+F64+F70+F44+F56+F23)</f>
        <v>66821000</v>
      </c>
      <c r="G77" s="98">
        <f>SUM(G8+G12+G18+G28+G47+G59+G64+G70+G44+G56+G67)</f>
        <v>88683415</v>
      </c>
      <c r="H77" s="98">
        <f>SUM(H8+H12+H18+H28+H47+H59+H64+H70+H44+H56+H67)</f>
        <v>87472053</v>
      </c>
      <c r="I77" s="76">
        <f t="shared" si="8"/>
        <v>0.9863406026932995</v>
      </c>
      <c r="K77" s="44"/>
    </row>
    <row r="78" spans="6:11" s="63" customFormat="1" ht="15.75">
      <c r="F78" s="64"/>
      <c r="G78" s="64"/>
      <c r="K78" s="65"/>
    </row>
    <row r="79" spans="3:8" ht="15.75">
      <c r="C79" s="27"/>
      <c r="E79" s="97"/>
      <c r="H79" s="4"/>
    </row>
    <row r="80" spans="3:8" ht="15.75">
      <c r="C80" s="27"/>
      <c r="E80" s="97"/>
      <c r="H80" s="4"/>
    </row>
    <row r="81" spans="3:8" ht="15.75">
      <c r="C81" s="27"/>
      <c r="E81" s="97"/>
      <c r="H81" s="4"/>
    </row>
    <row r="82" spans="3:8" ht="15.75">
      <c r="C82" s="27"/>
      <c r="E82" s="97"/>
      <c r="H82" s="4"/>
    </row>
    <row r="83" spans="3:8" ht="15.75">
      <c r="C83" s="27"/>
      <c r="E83" s="97"/>
      <c r="H83" s="4"/>
    </row>
    <row r="84" spans="3:8" ht="15.75">
      <c r="C84" s="27"/>
      <c r="E84" s="97"/>
      <c r="H84" s="4"/>
    </row>
    <row r="85" spans="5:8" ht="15.75">
      <c r="E85" s="97"/>
      <c r="H85" s="4"/>
    </row>
    <row r="86" spans="5:11" s="27" customFormat="1" ht="15.75">
      <c r="E86" s="99"/>
      <c r="F86" s="42"/>
      <c r="G86" s="42"/>
      <c r="H86" s="42"/>
      <c r="K86" s="44"/>
    </row>
    <row r="87" ht="15.75">
      <c r="E87" s="22"/>
    </row>
    <row r="88" ht="15.75">
      <c r="E88" s="22"/>
    </row>
    <row r="89" ht="15.75">
      <c r="E89" s="22"/>
    </row>
    <row r="90" ht="15.75">
      <c r="E90" s="22"/>
    </row>
  </sheetData>
  <sheetProtection/>
  <mergeCells count="15">
    <mergeCell ref="A12:E12"/>
    <mergeCell ref="B60:E60"/>
    <mergeCell ref="A70:E70"/>
    <mergeCell ref="A59:E59"/>
    <mergeCell ref="D51:E51"/>
    <mergeCell ref="A18:E18"/>
    <mergeCell ref="D61:E61"/>
    <mergeCell ref="H6:H7"/>
    <mergeCell ref="I6:I7"/>
    <mergeCell ref="A1:I1"/>
    <mergeCell ref="A2:I2"/>
    <mergeCell ref="A3:I3"/>
    <mergeCell ref="A4:I4"/>
    <mergeCell ref="A6:E7"/>
    <mergeCell ref="F6:G6"/>
  </mergeCells>
  <printOptions gridLines="1" headings="1"/>
  <pageMargins left="0.75" right="0.75" top="1" bottom="1" header="0.5" footer="0.5"/>
  <pageSetup horizontalDpi="600" verticalDpi="600" orientation="portrait" paperSize="9" scale="60" r:id="rId1"/>
  <rowBreaks count="1" manualBreakCount="1">
    <brk id="46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24"/>
  <sheetViews>
    <sheetView zoomScale="130" zoomScaleNormal="130" zoomScalePageLayoutView="0" workbookViewId="0" topLeftCell="A1">
      <pane ySplit="6" topLeftCell="A7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78.140625" style="288" customWidth="1"/>
    <col min="2" max="2" width="14.57421875" style="288" customWidth="1"/>
    <col min="3" max="3" width="19.140625" style="288" customWidth="1"/>
    <col min="4" max="4" width="15.8515625" style="288" customWidth="1"/>
    <col min="5" max="16384" width="9.140625" style="262" customWidth="1"/>
  </cols>
  <sheetData>
    <row r="1" spans="1:11" s="260" customFormat="1" ht="22.5" customHeight="1">
      <c r="A1" s="360" t="s">
        <v>526</v>
      </c>
      <c r="B1" s="360"/>
      <c r="C1" s="360"/>
      <c r="D1" s="360"/>
      <c r="E1" s="271"/>
      <c r="F1" s="271"/>
      <c r="G1" s="271"/>
      <c r="H1" s="271"/>
      <c r="I1" s="271"/>
      <c r="J1" s="271"/>
      <c r="K1" s="271"/>
    </row>
    <row r="2" spans="1:11" s="12" customFormat="1" ht="26.25" customHeight="1">
      <c r="A2" s="369" t="s">
        <v>136</v>
      </c>
      <c r="B2" s="369"/>
      <c r="C2" s="369"/>
      <c r="D2" s="369"/>
      <c r="E2" s="287"/>
      <c r="F2" s="287"/>
      <c r="G2" s="287"/>
      <c r="H2" s="287"/>
      <c r="I2" s="287"/>
      <c r="J2" s="287"/>
      <c r="K2" s="287"/>
    </row>
    <row r="3" spans="1:4" s="285" customFormat="1" ht="25.5" customHeight="1">
      <c r="A3" s="362" t="s">
        <v>323</v>
      </c>
      <c r="B3" s="362"/>
      <c r="C3" s="362"/>
      <c r="D3" s="362"/>
    </row>
    <row r="4" spans="1:4" s="285" customFormat="1" ht="27.75" customHeight="1">
      <c r="A4" s="363">
        <v>43100</v>
      </c>
      <c r="B4" s="363"/>
      <c r="C4" s="363"/>
      <c r="D4" s="363"/>
    </row>
    <row r="5" spans="1:4" s="285" customFormat="1" ht="16.5" customHeight="1">
      <c r="A5" s="361" t="s">
        <v>421</v>
      </c>
      <c r="B5" s="361"/>
      <c r="C5" s="361"/>
      <c r="D5" s="361"/>
    </row>
    <row r="6" spans="1:4" s="265" customFormat="1" ht="34.5" customHeight="1">
      <c r="A6" s="263" t="s">
        <v>188</v>
      </c>
      <c r="B6" s="263" t="s">
        <v>324</v>
      </c>
      <c r="C6" s="263" t="s">
        <v>325</v>
      </c>
      <c r="D6" s="263" t="s">
        <v>326</v>
      </c>
    </row>
    <row r="7" spans="1:4" s="285" customFormat="1" ht="15.75">
      <c r="A7" s="275" t="s">
        <v>337</v>
      </c>
      <c r="B7" s="276">
        <v>10035</v>
      </c>
      <c r="C7" s="276"/>
      <c r="D7" s="276">
        <v>190440</v>
      </c>
    </row>
    <row r="8" spans="1:4" s="285" customFormat="1" ht="15.75">
      <c r="A8" s="277" t="s">
        <v>338</v>
      </c>
      <c r="B8" s="278">
        <f>SUM(B7)</f>
        <v>10035</v>
      </c>
      <c r="C8" s="278"/>
      <c r="D8" s="278">
        <f>SUM(D7)</f>
        <v>190440</v>
      </c>
    </row>
    <row r="9" spans="1:4" s="285" customFormat="1" ht="15.75">
      <c r="A9" s="275" t="s">
        <v>339</v>
      </c>
      <c r="B9" s="276">
        <v>1241421</v>
      </c>
      <c r="C9" s="276"/>
      <c r="D9" s="276">
        <v>2435371</v>
      </c>
    </row>
    <row r="10" spans="1:4" s="285" customFormat="1" ht="15.75">
      <c r="A10" s="277" t="s">
        <v>340</v>
      </c>
      <c r="B10" s="278">
        <f>SUM(B9)</f>
        <v>1241421</v>
      </c>
      <c r="C10" s="278"/>
      <c r="D10" s="278">
        <f>SUM(D9)</f>
        <v>2435371</v>
      </c>
    </row>
    <row r="11" spans="1:4" s="285" customFormat="1" ht="15.75">
      <c r="A11" s="277" t="s">
        <v>341</v>
      </c>
      <c r="B11" s="278">
        <f>SUM(B10,B8)</f>
        <v>1251456</v>
      </c>
      <c r="C11" s="278"/>
      <c r="D11" s="278">
        <f>SUM(D10,D8)</f>
        <v>2625811</v>
      </c>
    </row>
    <row r="12" spans="1:4" s="285" customFormat="1" ht="15.75">
      <c r="A12" s="275" t="s">
        <v>423</v>
      </c>
      <c r="B12" s="276">
        <v>21004</v>
      </c>
      <c r="C12" s="276"/>
      <c r="D12" s="276">
        <v>31650</v>
      </c>
    </row>
    <row r="13" spans="1:4" s="285" customFormat="1" ht="31.5">
      <c r="A13" s="277" t="s">
        <v>424</v>
      </c>
      <c r="B13" s="278">
        <f>SUM(B12)</f>
        <v>21004</v>
      </c>
      <c r="C13" s="278"/>
      <c r="D13" s="278">
        <f>SUM(D12)</f>
        <v>31650</v>
      </c>
    </row>
    <row r="14" spans="1:4" s="285" customFormat="1" ht="15.75">
      <c r="A14" s="277" t="s">
        <v>350</v>
      </c>
      <c r="B14" s="278">
        <f>SUM(B11+B13)</f>
        <v>1272460</v>
      </c>
      <c r="C14" s="278"/>
      <c r="D14" s="278">
        <f>SUM(D11+D13)</f>
        <v>2657461</v>
      </c>
    </row>
    <row r="15" spans="1:4" s="285" customFormat="1" ht="15.75">
      <c r="A15" s="275" t="s">
        <v>351</v>
      </c>
      <c r="B15" s="276">
        <v>139999</v>
      </c>
      <c r="C15" s="276"/>
      <c r="D15" s="276">
        <v>139999</v>
      </c>
    </row>
    <row r="16" spans="1:4" s="285" customFormat="1" ht="15.75">
      <c r="A16" s="275" t="s">
        <v>352</v>
      </c>
      <c r="B16" s="276">
        <v>98999</v>
      </c>
      <c r="C16" s="276"/>
      <c r="D16" s="276">
        <v>98999</v>
      </c>
    </row>
    <row r="17" spans="1:4" s="285" customFormat="1" ht="15.75">
      <c r="A17" s="275" t="s">
        <v>353</v>
      </c>
      <c r="B17" s="276">
        <v>-1211407</v>
      </c>
      <c r="C17" s="276"/>
      <c r="D17" s="276">
        <v>1033462</v>
      </c>
    </row>
    <row r="18" spans="1:4" s="285" customFormat="1" ht="15.75">
      <c r="A18" s="275" t="s">
        <v>354</v>
      </c>
      <c r="B18" s="276">
        <v>2244869</v>
      </c>
      <c r="C18" s="276"/>
      <c r="D18" s="276">
        <v>1385001</v>
      </c>
    </row>
    <row r="19" spans="1:4" s="285" customFormat="1" ht="15.75">
      <c r="A19" s="277" t="s">
        <v>355</v>
      </c>
      <c r="B19" s="278">
        <f>SUM(B15:B18)</f>
        <v>1272460</v>
      </c>
      <c r="C19" s="278"/>
      <c r="D19" s="278">
        <f>SUM(D15:D18)</f>
        <v>2657461</v>
      </c>
    </row>
    <row r="20" spans="1:4" s="285" customFormat="1" ht="15.75">
      <c r="A20" s="277" t="s">
        <v>361</v>
      </c>
      <c r="B20" s="278">
        <v>0</v>
      </c>
      <c r="C20" s="278"/>
      <c r="D20" s="278">
        <v>0</v>
      </c>
    </row>
    <row r="21" spans="1:4" s="285" customFormat="1" ht="15.75">
      <c r="A21" s="275" t="s">
        <v>362</v>
      </c>
      <c r="B21" s="276">
        <v>0</v>
      </c>
      <c r="C21" s="276"/>
      <c r="D21" s="276">
        <v>0</v>
      </c>
    </row>
    <row r="22" spans="1:4" s="285" customFormat="1" ht="15.75">
      <c r="A22" s="277" t="s">
        <v>363</v>
      </c>
      <c r="B22" s="278">
        <f>SUM(B21)</f>
        <v>0</v>
      </c>
      <c r="C22" s="278"/>
      <c r="D22" s="278">
        <f>SUM(D21)</f>
        <v>0</v>
      </c>
    </row>
    <row r="23" spans="1:4" s="285" customFormat="1" ht="15.75">
      <c r="A23" s="277" t="s">
        <v>364</v>
      </c>
      <c r="B23" s="278">
        <f>SUM(B19+B20+B22)</f>
        <v>1272460</v>
      </c>
      <c r="C23" s="278"/>
      <c r="D23" s="278">
        <f>SUM(D19+D20+D22)</f>
        <v>2657461</v>
      </c>
    </row>
    <row r="24" spans="1:4" ht="15.75">
      <c r="A24" s="290"/>
      <c r="B24" s="290"/>
      <c r="C24" s="290"/>
      <c r="D24" s="290"/>
    </row>
  </sheetData>
  <sheetProtection/>
  <mergeCells count="5">
    <mergeCell ref="A1:D1"/>
    <mergeCell ref="A4:D4"/>
    <mergeCell ref="A3:D3"/>
    <mergeCell ref="A5:D5"/>
    <mergeCell ref="A2:D2"/>
  </mergeCells>
  <printOptions gridLines="1" headings="1"/>
  <pageMargins left="0.7480314960629921" right="0.7480314960629921" top="0.984251968503937" bottom="0.984251968503937" header="0.5118110236220472" footer="0.5118110236220472"/>
  <pageSetup horizontalDpi="300" verticalDpi="300" orientation="portrait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6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82.00390625" style="288" customWidth="1"/>
    <col min="2" max="2" width="19.140625" style="288" customWidth="1"/>
    <col min="3" max="16384" width="9.140625" style="262" customWidth="1"/>
  </cols>
  <sheetData>
    <row r="1" spans="1:11" s="260" customFormat="1" ht="16.5" customHeight="1">
      <c r="A1" s="360" t="s">
        <v>527</v>
      </c>
      <c r="B1" s="360"/>
      <c r="C1" s="271"/>
      <c r="D1" s="271"/>
      <c r="E1" s="271"/>
      <c r="F1" s="271"/>
      <c r="G1" s="271"/>
      <c r="H1" s="271"/>
      <c r="I1" s="271"/>
      <c r="J1" s="271"/>
      <c r="K1" s="271"/>
    </row>
    <row r="2" spans="1:11" s="12" customFormat="1" ht="26.25" customHeight="1">
      <c r="A2" s="369" t="s">
        <v>136</v>
      </c>
      <c r="B2" s="369"/>
      <c r="C2" s="287"/>
      <c r="D2" s="287"/>
      <c r="E2" s="287"/>
      <c r="F2" s="287"/>
      <c r="G2" s="287"/>
      <c r="H2" s="287"/>
      <c r="I2" s="287"/>
      <c r="J2" s="287"/>
      <c r="K2" s="287"/>
    </row>
    <row r="3" spans="1:2" s="285" customFormat="1" ht="29.25" customHeight="1">
      <c r="A3" s="362" t="s">
        <v>480</v>
      </c>
      <c r="B3" s="362"/>
    </row>
    <row r="4" spans="1:2" s="285" customFormat="1" ht="17.25" customHeight="1">
      <c r="A4" s="364" t="s">
        <v>421</v>
      </c>
      <c r="B4" s="364"/>
    </row>
    <row r="5" spans="1:2" s="291" customFormat="1" ht="33.75" customHeight="1">
      <c r="A5" s="286" t="s">
        <v>188</v>
      </c>
      <c r="B5" s="286" t="s">
        <v>365</v>
      </c>
    </row>
    <row r="6" spans="1:2" s="285" customFormat="1" ht="15.75">
      <c r="A6" s="275" t="s">
        <v>366</v>
      </c>
      <c r="B6" s="276">
        <v>21507436</v>
      </c>
    </row>
    <row r="7" spans="1:2" s="285" customFormat="1" ht="15.75">
      <c r="A7" s="275" t="s">
        <v>367</v>
      </c>
      <c r="B7" s="276">
        <v>44945411</v>
      </c>
    </row>
    <row r="8" spans="1:2" s="285" customFormat="1" ht="15.75">
      <c r="A8" s="277" t="s">
        <v>368</v>
      </c>
      <c r="B8" s="278">
        <f>B6-B7</f>
        <v>-23437975</v>
      </c>
    </row>
    <row r="9" spans="1:2" s="285" customFormat="1" ht="15.75">
      <c r="A9" s="275" t="s">
        <v>369</v>
      </c>
      <c r="B9" s="276">
        <v>26096168</v>
      </c>
    </row>
    <row r="10" spans="1:2" s="285" customFormat="1" ht="15.75">
      <c r="A10" s="277" t="s">
        <v>371</v>
      </c>
      <c r="B10" s="278">
        <f>SUM(B9)</f>
        <v>26096168</v>
      </c>
    </row>
    <row r="11" spans="1:2" s="285" customFormat="1" ht="15.75">
      <c r="A11" s="277" t="s">
        <v>372</v>
      </c>
      <c r="B11" s="278">
        <f>B8+B10</f>
        <v>2658193</v>
      </c>
    </row>
    <row r="12" spans="1:2" s="285" customFormat="1" ht="15.75">
      <c r="A12" s="277" t="s">
        <v>373</v>
      </c>
      <c r="B12" s="278">
        <f>SUM(B11)</f>
        <v>2658193</v>
      </c>
    </row>
    <row r="13" spans="1:2" s="285" customFormat="1" ht="15.75">
      <c r="A13" s="277" t="s">
        <v>374</v>
      </c>
      <c r="B13" s="278">
        <f>SUM(B12)</f>
        <v>2658193</v>
      </c>
    </row>
    <row r="14" spans="1:2" s="285" customFormat="1" ht="15.75">
      <c r="A14" s="279"/>
      <c r="B14" s="279"/>
    </row>
    <row r="15" spans="1:2" ht="15.75">
      <c r="A15" s="290"/>
      <c r="B15" s="290"/>
    </row>
    <row r="16" spans="1:2" ht="15.75">
      <c r="A16" s="290"/>
      <c r="B16" s="290"/>
    </row>
  </sheetData>
  <sheetProtection/>
  <mergeCells count="4">
    <mergeCell ref="A3:B3"/>
    <mergeCell ref="A4:B4"/>
    <mergeCell ref="A2:B2"/>
    <mergeCell ref="A1:B1"/>
  </mergeCells>
  <printOptions gridLines="1" headings="1"/>
  <pageMargins left="0.7480314960629921" right="0.7480314960629921" top="0.984251968503937" bottom="0.984251968503937" header="0.5118110236220472" footer="0.5118110236220472"/>
  <pageSetup horizontalDpi="300" verticalDpi="300" orientation="portrait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9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79.140625" style="288" customWidth="1"/>
    <col min="2" max="2" width="15.57421875" style="288" customWidth="1"/>
    <col min="3" max="3" width="18.00390625" style="288" customWidth="1"/>
    <col min="4" max="4" width="16.28125" style="288" customWidth="1"/>
    <col min="5" max="16384" width="9.140625" style="262" customWidth="1"/>
  </cols>
  <sheetData>
    <row r="1" spans="1:11" s="260" customFormat="1" ht="16.5" customHeight="1">
      <c r="A1" s="360" t="s">
        <v>528</v>
      </c>
      <c r="B1" s="360"/>
      <c r="C1" s="360"/>
      <c r="D1" s="360"/>
      <c r="E1" s="271"/>
      <c r="F1" s="271"/>
      <c r="G1" s="271"/>
      <c r="H1" s="271"/>
      <c r="I1" s="271"/>
      <c r="J1" s="271"/>
      <c r="K1" s="271"/>
    </row>
    <row r="2" spans="1:11" s="12" customFormat="1" ht="26.25" customHeight="1">
      <c r="A2" s="369" t="s">
        <v>136</v>
      </c>
      <c r="B2" s="369"/>
      <c r="C2" s="369"/>
      <c r="D2" s="369"/>
      <c r="E2" s="287"/>
      <c r="F2" s="287"/>
      <c r="G2" s="287"/>
      <c r="H2" s="287"/>
      <c r="I2" s="287"/>
      <c r="J2" s="287"/>
      <c r="K2" s="287"/>
    </row>
    <row r="3" spans="1:4" s="285" customFormat="1" ht="25.5" customHeight="1">
      <c r="A3" s="362" t="s">
        <v>486</v>
      </c>
      <c r="B3" s="362"/>
      <c r="C3" s="362"/>
      <c r="D3" s="362"/>
    </row>
    <row r="4" spans="1:4" s="285" customFormat="1" ht="18.75" customHeight="1">
      <c r="A4" s="365" t="s">
        <v>421</v>
      </c>
      <c r="B4" s="365"/>
      <c r="C4" s="365"/>
      <c r="D4" s="365"/>
    </row>
    <row r="5" spans="1:4" s="291" customFormat="1" ht="33.75" customHeight="1">
      <c r="A5" s="263" t="s">
        <v>188</v>
      </c>
      <c r="B5" s="263" t="s">
        <v>324</v>
      </c>
      <c r="C5" s="263" t="s">
        <v>325</v>
      </c>
      <c r="D5" s="263" t="s">
        <v>326</v>
      </c>
    </row>
    <row r="6" spans="1:4" s="285" customFormat="1" ht="15.75">
      <c r="A6" s="275" t="s">
        <v>376</v>
      </c>
      <c r="B6" s="276">
        <v>19286536</v>
      </c>
      <c r="C6" s="276"/>
      <c r="D6" s="276">
        <v>20477485</v>
      </c>
    </row>
    <row r="7" spans="1:4" s="285" customFormat="1" ht="31.5">
      <c r="A7" s="277" t="s">
        <v>378</v>
      </c>
      <c r="B7" s="278">
        <f>SUM(B6)</f>
        <v>19286536</v>
      </c>
      <c r="C7" s="278"/>
      <c r="D7" s="278">
        <f>SUM(D6)</f>
        <v>20477485</v>
      </c>
    </row>
    <row r="8" spans="1:4" s="285" customFormat="1" ht="15.75">
      <c r="A8" s="275" t="s">
        <v>379</v>
      </c>
      <c r="B8" s="276">
        <v>23502714</v>
      </c>
      <c r="C8" s="276"/>
      <c r="D8" s="276">
        <v>24822976</v>
      </c>
    </row>
    <row r="9" spans="1:4" s="285" customFormat="1" ht="15.75">
      <c r="A9" s="275" t="s">
        <v>380</v>
      </c>
      <c r="B9" s="276">
        <v>1154965</v>
      </c>
      <c r="C9" s="276"/>
      <c r="D9" s="276">
        <v>1029903</v>
      </c>
    </row>
    <row r="10" spans="1:4" s="285" customFormat="1" ht="15.75">
      <c r="A10" s="275" t="s">
        <v>425</v>
      </c>
      <c r="B10" s="276">
        <v>13</v>
      </c>
      <c r="C10" s="276"/>
      <c r="D10" s="276">
        <v>0</v>
      </c>
    </row>
    <row r="11" spans="1:4" s="285" customFormat="1" ht="15.75">
      <c r="A11" s="277" t="s">
        <v>381</v>
      </c>
      <c r="B11" s="278">
        <f>SUM(B8:B10)</f>
        <v>24657692</v>
      </c>
      <c r="C11" s="278"/>
      <c r="D11" s="278">
        <f>SUM(D8:D10)</f>
        <v>25852879</v>
      </c>
    </row>
    <row r="12" spans="1:4" s="285" customFormat="1" ht="15.75">
      <c r="A12" s="275" t="s">
        <v>426</v>
      </c>
      <c r="B12" s="276">
        <v>3434247</v>
      </c>
      <c r="C12" s="276"/>
      <c r="D12" s="276">
        <v>3119250</v>
      </c>
    </row>
    <row r="13" spans="1:4" s="285" customFormat="1" ht="15.75">
      <c r="A13" s="275" t="s">
        <v>427</v>
      </c>
      <c r="B13" s="276">
        <v>9651838</v>
      </c>
      <c r="C13" s="276"/>
      <c r="D13" s="276">
        <v>9795914</v>
      </c>
    </row>
    <row r="14" spans="1:4" s="285" customFormat="1" ht="15.75">
      <c r="A14" s="275" t="s">
        <v>428</v>
      </c>
      <c r="B14" s="276">
        <v>7800</v>
      </c>
      <c r="C14" s="276"/>
      <c r="D14" s="276">
        <v>0</v>
      </c>
    </row>
    <row r="15" spans="1:4" s="285" customFormat="1" ht="15.75">
      <c r="A15" s="277" t="s">
        <v>429</v>
      </c>
      <c r="B15" s="278">
        <f>SUM(B12:B14)</f>
        <v>13093885</v>
      </c>
      <c r="C15" s="278"/>
      <c r="D15" s="278">
        <f>SUM(D12:D14)</f>
        <v>12915164</v>
      </c>
    </row>
    <row r="16" spans="1:4" s="285" customFormat="1" ht="15.75">
      <c r="A16" s="275" t="s">
        <v>430</v>
      </c>
      <c r="B16" s="276">
        <v>17649902</v>
      </c>
      <c r="C16" s="276"/>
      <c r="D16" s="276">
        <v>21850344</v>
      </c>
    </row>
    <row r="17" spans="1:4" s="285" customFormat="1" ht="15.75">
      <c r="A17" s="275" t="s">
        <v>431</v>
      </c>
      <c r="B17" s="276">
        <v>2568535</v>
      </c>
      <c r="C17" s="276"/>
      <c r="D17" s="276">
        <v>1820883</v>
      </c>
    </row>
    <row r="18" spans="1:4" s="285" customFormat="1" ht="15.75">
      <c r="A18" s="275" t="s">
        <v>432</v>
      </c>
      <c r="B18" s="276">
        <v>5363416</v>
      </c>
      <c r="C18" s="276"/>
      <c r="D18" s="276">
        <v>5280242</v>
      </c>
    </row>
    <row r="19" spans="1:4" s="285" customFormat="1" ht="15.75">
      <c r="A19" s="277" t="s">
        <v>434</v>
      </c>
      <c r="B19" s="278">
        <f>SUM(B16:B18)</f>
        <v>25581853</v>
      </c>
      <c r="C19" s="278"/>
      <c r="D19" s="278">
        <f>SUM(D16:D18)</f>
        <v>28951469</v>
      </c>
    </row>
    <row r="20" spans="1:4" s="285" customFormat="1" ht="15.75">
      <c r="A20" s="277" t="s">
        <v>382</v>
      </c>
      <c r="B20" s="278">
        <v>62991</v>
      </c>
      <c r="C20" s="278"/>
      <c r="D20" s="278">
        <v>102361</v>
      </c>
    </row>
    <row r="21" spans="1:4" s="285" customFormat="1" ht="15.75">
      <c r="A21" s="277" t="s">
        <v>435</v>
      </c>
      <c r="B21" s="278">
        <v>2960687</v>
      </c>
      <c r="C21" s="278"/>
      <c r="D21" s="278">
        <v>2976417</v>
      </c>
    </row>
    <row r="22" spans="1:4" s="285" customFormat="1" ht="15.75">
      <c r="A22" s="277" t="s">
        <v>439</v>
      </c>
      <c r="B22" s="278">
        <f>B7+B11-B15-B19-B20-B21</f>
        <v>2244812</v>
      </c>
      <c r="C22" s="278"/>
      <c r="D22" s="278">
        <f>D7+D11-D15-D19-D20-D21</f>
        <v>1384953</v>
      </c>
    </row>
    <row r="23" spans="1:4" s="285" customFormat="1" ht="15.75">
      <c r="A23" s="275" t="s">
        <v>433</v>
      </c>
      <c r="B23" s="276">
        <v>57</v>
      </c>
      <c r="C23" s="276"/>
      <c r="D23" s="276">
        <v>48</v>
      </c>
    </row>
    <row r="24" spans="1:4" s="292" customFormat="1" ht="15.75">
      <c r="A24" s="277" t="s">
        <v>436</v>
      </c>
      <c r="B24" s="278">
        <f>SUM(B23)</f>
        <v>57</v>
      </c>
      <c r="C24" s="278"/>
      <c r="D24" s="278">
        <f>SUM(D23)</f>
        <v>48</v>
      </c>
    </row>
    <row r="25" spans="1:4" s="292" customFormat="1" ht="15.75">
      <c r="A25" s="277" t="s">
        <v>438</v>
      </c>
      <c r="B25" s="278">
        <f>SUM(B24)</f>
        <v>57</v>
      </c>
      <c r="C25" s="278"/>
      <c r="D25" s="278">
        <f>SUM(D24)</f>
        <v>48</v>
      </c>
    </row>
    <row r="26" spans="1:4" s="285" customFormat="1" ht="15.75">
      <c r="A26" s="277" t="s">
        <v>437</v>
      </c>
      <c r="B26" s="278">
        <f>SUM(B22+B25)</f>
        <v>2244869</v>
      </c>
      <c r="C26" s="278"/>
      <c r="D26" s="278">
        <f>SUM(D22+D25)</f>
        <v>1385001</v>
      </c>
    </row>
    <row r="27" spans="1:4" ht="15.75">
      <c r="A27" s="290"/>
      <c r="B27" s="290"/>
      <c r="C27" s="290"/>
      <c r="D27" s="290"/>
    </row>
    <row r="28" spans="1:4" ht="15.75">
      <c r="A28" s="290"/>
      <c r="B28" s="290"/>
      <c r="C28" s="290"/>
      <c r="D28" s="290"/>
    </row>
    <row r="29" spans="1:4" ht="15.75">
      <c r="A29" s="290"/>
      <c r="B29" s="290"/>
      <c r="C29" s="290"/>
      <c r="D29" s="290"/>
    </row>
  </sheetData>
  <sheetProtection/>
  <mergeCells count="4">
    <mergeCell ref="A4:D4"/>
    <mergeCell ref="A3:D3"/>
    <mergeCell ref="A2:D2"/>
    <mergeCell ref="A1:D1"/>
  </mergeCells>
  <printOptions gridLines="1" headings="1"/>
  <pageMargins left="0.7480314960629921" right="0.7480314960629921" top="0.984251968503937" bottom="0.984251968503937" header="0.5118110236220472" footer="0.5118110236220472"/>
  <pageSetup horizontalDpi="300" verticalDpi="300" orientation="portrait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7"/>
  <sheetViews>
    <sheetView zoomScale="145" zoomScaleNormal="145" zoomScalePageLayoutView="0" workbookViewId="0" topLeftCell="A1">
      <pane ySplit="5" topLeftCell="A9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69.421875" style="288" customWidth="1"/>
    <col min="2" max="2" width="12.140625" style="288" customWidth="1"/>
    <col min="3" max="3" width="19.140625" style="288" customWidth="1"/>
    <col min="4" max="4" width="16.8515625" style="288" customWidth="1"/>
    <col min="5" max="16384" width="9.140625" style="262" customWidth="1"/>
  </cols>
  <sheetData>
    <row r="1" spans="1:11" s="260" customFormat="1" ht="16.5" customHeight="1">
      <c r="A1" s="360" t="s">
        <v>529</v>
      </c>
      <c r="B1" s="360"/>
      <c r="C1" s="360"/>
      <c r="D1" s="360"/>
      <c r="E1" s="271"/>
      <c r="F1" s="271"/>
      <c r="G1" s="271"/>
      <c r="H1" s="271"/>
      <c r="I1" s="271"/>
      <c r="J1" s="271"/>
      <c r="K1" s="271"/>
    </row>
    <row r="2" spans="1:11" s="12" customFormat="1" ht="26.25" customHeight="1">
      <c r="A2" s="369" t="s">
        <v>136</v>
      </c>
      <c r="B2" s="369"/>
      <c r="C2" s="369"/>
      <c r="D2" s="369"/>
      <c r="E2" s="287"/>
      <c r="F2" s="287"/>
      <c r="G2" s="287"/>
      <c r="H2" s="287"/>
      <c r="I2" s="287"/>
      <c r="J2" s="287"/>
      <c r="K2" s="287"/>
    </row>
    <row r="3" spans="1:4" s="285" customFormat="1" ht="26.25" customHeight="1">
      <c r="A3" s="366" t="s">
        <v>487</v>
      </c>
      <c r="B3" s="366"/>
      <c r="C3" s="366"/>
      <c r="D3" s="366"/>
    </row>
    <row r="4" spans="1:4" s="285" customFormat="1" ht="18.75" customHeight="1">
      <c r="A4" s="365" t="s">
        <v>421</v>
      </c>
      <c r="B4" s="365"/>
      <c r="C4" s="365"/>
      <c r="D4" s="365"/>
    </row>
    <row r="5" spans="1:4" s="291" customFormat="1" ht="88.5" customHeight="1">
      <c r="A5" s="263" t="s">
        <v>188</v>
      </c>
      <c r="B5" s="263" t="s">
        <v>384</v>
      </c>
      <c r="C5" s="263" t="s">
        <v>420</v>
      </c>
      <c r="D5" s="263" t="s">
        <v>385</v>
      </c>
    </row>
    <row r="6" spans="1:4" s="285" customFormat="1" ht="15.75">
      <c r="A6" s="275" t="s">
        <v>386</v>
      </c>
      <c r="B6" s="276">
        <v>3119250</v>
      </c>
      <c r="C6" s="276">
        <v>3119250</v>
      </c>
      <c r="D6" s="276">
        <v>0</v>
      </c>
    </row>
    <row r="7" spans="1:4" s="285" customFormat="1" ht="15.75">
      <c r="A7" s="275" t="s">
        <v>387</v>
      </c>
      <c r="B7" s="276">
        <v>9795914</v>
      </c>
      <c r="C7" s="276">
        <v>9795914</v>
      </c>
      <c r="D7" s="276">
        <v>0</v>
      </c>
    </row>
    <row r="8" spans="1:4" s="285" customFormat="1" ht="15.75">
      <c r="A8" s="275" t="s">
        <v>388</v>
      </c>
      <c r="B8" s="276">
        <v>21850344</v>
      </c>
      <c r="C8" s="276">
        <v>21850344</v>
      </c>
      <c r="D8" s="276">
        <v>0</v>
      </c>
    </row>
    <row r="9" spans="1:4" s="285" customFormat="1" ht="15.75">
      <c r="A9" s="275" t="s">
        <v>389</v>
      </c>
      <c r="B9" s="276">
        <v>1820883</v>
      </c>
      <c r="C9" s="276">
        <v>1820883</v>
      </c>
      <c r="D9" s="276">
        <v>0</v>
      </c>
    </row>
    <row r="10" spans="1:4" s="285" customFormat="1" ht="15.75">
      <c r="A10" s="275" t="s">
        <v>390</v>
      </c>
      <c r="B10" s="276">
        <v>5280242</v>
      </c>
      <c r="C10" s="276">
        <v>5280242</v>
      </c>
      <c r="D10" s="276">
        <v>0</v>
      </c>
    </row>
    <row r="11" spans="1:4" s="285" customFormat="1" ht="15.75">
      <c r="A11" s="275" t="s">
        <v>391</v>
      </c>
      <c r="B11" s="276">
        <v>102361</v>
      </c>
      <c r="C11" s="276">
        <v>102361</v>
      </c>
      <c r="D11" s="276">
        <v>0</v>
      </c>
    </row>
    <row r="12" spans="1:4" s="285" customFormat="1" ht="15.75">
      <c r="A12" s="277" t="s">
        <v>392</v>
      </c>
      <c r="B12" s="278">
        <f>SUM(B6:B11)</f>
        <v>41968994</v>
      </c>
      <c r="C12" s="278">
        <f>SUM(C6:C11)</f>
        <v>41968994</v>
      </c>
      <c r="D12" s="276">
        <v>0</v>
      </c>
    </row>
    <row r="13" spans="1:4" s="285" customFormat="1" ht="15.75">
      <c r="A13" s="277" t="s">
        <v>393</v>
      </c>
      <c r="B13" s="278">
        <f>SUM(B12)</f>
        <v>41968994</v>
      </c>
      <c r="C13" s="278">
        <f>SUM(C12)</f>
        <v>41968994</v>
      </c>
      <c r="D13" s="276">
        <v>0</v>
      </c>
    </row>
    <row r="14" spans="1:4" s="285" customFormat="1" ht="15.75">
      <c r="A14" s="275" t="s">
        <v>394</v>
      </c>
      <c r="B14" s="276">
        <v>20477485</v>
      </c>
      <c r="C14" s="276">
        <v>20477485</v>
      </c>
      <c r="D14" s="276">
        <v>0</v>
      </c>
    </row>
    <row r="15" spans="1:4" s="285" customFormat="1" ht="31.5">
      <c r="A15" s="277" t="s">
        <v>397</v>
      </c>
      <c r="B15" s="278">
        <f>SUM(B14:B14)</f>
        <v>20477485</v>
      </c>
      <c r="C15" s="278">
        <f>SUM(C14:C14)</f>
        <v>20477485</v>
      </c>
      <c r="D15" s="276">
        <v>0</v>
      </c>
    </row>
    <row r="16" spans="1:4" s="285" customFormat="1" ht="15.75">
      <c r="A16" s="277" t="s">
        <v>452</v>
      </c>
      <c r="B16" s="278">
        <f>B13-B15</f>
        <v>21491509</v>
      </c>
      <c r="C16" s="278">
        <f>C13-C15</f>
        <v>21491509</v>
      </c>
      <c r="D16" s="276">
        <v>0</v>
      </c>
    </row>
    <row r="17" spans="1:4" s="285" customFormat="1" ht="15.75">
      <c r="A17" s="279"/>
      <c r="B17" s="279"/>
      <c r="C17" s="279"/>
      <c r="D17" s="279"/>
    </row>
  </sheetData>
  <sheetProtection/>
  <mergeCells count="4">
    <mergeCell ref="A4:D4"/>
    <mergeCell ref="A3:D3"/>
    <mergeCell ref="A2:D2"/>
    <mergeCell ref="A1:D1"/>
  </mergeCells>
  <printOptions gridLines="1" headings="1"/>
  <pageMargins left="0.7480314960629921" right="0.7480314960629921" top="0.984251968503937" bottom="0.984251968503937" header="0.5118110236220472" footer="0.5118110236220472"/>
  <pageSetup horizontalDpi="300" verticalDpi="300" orientation="portrait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54.57421875" style="262" customWidth="1"/>
    <col min="2" max="2" width="14.00390625" style="262" customWidth="1"/>
    <col min="3" max="3" width="16.8515625" style="262" customWidth="1"/>
    <col min="4" max="4" width="16.140625" style="262" customWidth="1"/>
    <col min="5" max="5" width="15.7109375" style="262" customWidth="1"/>
    <col min="6" max="6" width="17.00390625" style="262" customWidth="1"/>
    <col min="7" max="7" width="19.140625" style="262" customWidth="1"/>
    <col min="8" max="8" width="17.421875" style="262" customWidth="1"/>
    <col min="9" max="16384" width="9.140625" style="262" customWidth="1"/>
  </cols>
  <sheetData>
    <row r="1" spans="1:11" s="260" customFormat="1" ht="16.5" customHeight="1">
      <c r="A1" s="360" t="s">
        <v>530</v>
      </c>
      <c r="B1" s="360"/>
      <c r="C1" s="360"/>
      <c r="D1" s="360"/>
      <c r="E1" s="360"/>
      <c r="F1" s="360"/>
      <c r="G1" s="360"/>
      <c r="H1" s="360"/>
      <c r="I1" s="271"/>
      <c r="J1" s="271"/>
      <c r="K1" s="271"/>
    </row>
    <row r="2" spans="1:11" s="12" customFormat="1" ht="26.25" customHeight="1">
      <c r="A2" s="369" t="s">
        <v>136</v>
      </c>
      <c r="B2" s="369"/>
      <c r="C2" s="369"/>
      <c r="D2" s="369"/>
      <c r="E2" s="369"/>
      <c r="F2" s="369"/>
      <c r="G2" s="369"/>
      <c r="H2" s="369"/>
      <c r="I2" s="287"/>
      <c r="J2" s="287"/>
      <c r="K2" s="287"/>
    </row>
    <row r="3" spans="1:8" s="285" customFormat="1" ht="30.75" customHeight="1">
      <c r="A3" s="366" t="s">
        <v>489</v>
      </c>
      <c r="B3" s="366"/>
      <c r="C3" s="366"/>
      <c r="D3" s="366"/>
      <c r="E3" s="366"/>
      <c r="F3" s="366"/>
      <c r="G3" s="366"/>
      <c r="H3" s="366"/>
    </row>
    <row r="4" spans="1:8" s="285" customFormat="1" ht="18.75" customHeight="1">
      <c r="A4" s="367" t="s">
        <v>421</v>
      </c>
      <c r="B4" s="367"/>
      <c r="C4" s="367"/>
      <c r="D4" s="367"/>
      <c r="E4" s="367"/>
      <c r="F4" s="367"/>
      <c r="G4" s="367"/>
      <c r="H4" s="367"/>
    </row>
    <row r="5" spans="1:8" s="291" customFormat="1" ht="63">
      <c r="A5" s="263" t="s">
        <v>188</v>
      </c>
      <c r="B5" s="263" t="s">
        <v>398</v>
      </c>
      <c r="C5" s="263" t="s">
        <v>399</v>
      </c>
      <c r="D5" s="263" t="s">
        <v>400</v>
      </c>
      <c r="E5" s="263" t="s">
        <v>401</v>
      </c>
      <c r="F5" s="263" t="s">
        <v>402</v>
      </c>
      <c r="G5" s="263" t="s">
        <v>403</v>
      </c>
      <c r="H5" s="263" t="s">
        <v>404</v>
      </c>
    </row>
    <row r="6" spans="1:8" s="285" customFormat="1" ht="15.75">
      <c r="A6" s="277" t="s">
        <v>405</v>
      </c>
      <c r="B6" s="278">
        <v>0</v>
      </c>
      <c r="C6" s="278">
        <v>0</v>
      </c>
      <c r="D6" s="278">
        <v>747394</v>
      </c>
      <c r="E6" s="278">
        <v>0</v>
      </c>
      <c r="F6" s="278">
        <v>0</v>
      </c>
      <c r="G6" s="278">
        <v>0</v>
      </c>
      <c r="H6" s="278">
        <f>SUM(B6:G6)</f>
        <v>747394</v>
      </c>
    </row>
    <row r="7" spans="1:8" s="285" customFormat="1" ht="15.75">
      <c r="A7" s="275" t="s">
        <v>406</v>
      </c>
      <c r="B7" s="276">
        <v>0</v>
      </c>
      <c r="C7" s="276">
        <v>0</v>
      </c>
      <c r="D7" s="276">
        <v>102361</v>
      </c>
      <c r="E7" s="276">
        <v>0</v>
      </c>
      <c r="F7" s="276">
        <v>0</v>
      </c>
      <c r="G7" s="276">
        <v>0</v>
      </c>
      <c r="H7" s="276">
        <f aca="true" t="shared" si="0" ref="H7:H14">SUM(B7:G7)</f>
        <v>102361</v>
      </c>
    </row>
    <row r="8" spans="1:8" s="285" customFormat="1" ht="15.75">
      <c r="A8" s="277" t="s">
        <v>407</v>
      </c>
      <c r="B8" s="278">
        <v>0</v>
      </c>
      <c r="C8" s="278">
        <v>0</v>
      </c>
      <c r="D8" s="278">
        <f>SUM(D7)</f>
        <v>102361</v>
      </c>
      <c r="E8" s="278">
        <v>0</v>
      </c>
      <c r="F8" s="278">
        <v>0</v>
      </c>
      <c r="G8" s="278">
        <v>0</v>
      </c>
      <c r="H8" s="278">
        <f t="shared" si="0"/>
        <v>102361</v>
      </c>
    </row>
    <row r="9" spans="1:8" s="285" customFormat="1" ht="15.75">
      <c r="A9" s="277" t="s">
        <v>408</v>
      </c>
      <c r="B9" s="278">
        <v>0</v>
      </c>
      <c r="C9" s="278">
        <v>0</v>
      </c>
      <c r="D9" s="278">
        <f>SUM(D6+D8)</f>
        <v>849755</v>
      </c>
      <c r="E9" s="278">
        <v>0</v>
      </c>
      <c r="F9" s="278">
        <v>0</v>
      </c>
      <c r="G9" s="278">
        <v>0</v>
      </c>
      <c r="H9" s="278">
        <f t="shared" si="0"/>
        <v>849755</v>
      </c>
    </row>
    <row r="10" spans="1:8" s="285" customFormat="1" ht="15.75">
      <c r="A10" s="277" t="s">
        <v>409</v>
      </c>
      <c r="B10" s="278">
        <v>0</v>
      </c>
      <c r="C10" s="278">
        <v>0</v>
      </c>
      <c r="D10" s="278">
        <v>747394</v>
      </c>
      <c r="E10" s="278">
        <v>0</v>
      </c>
      <c r="F10" s="278">
        <v>0</v>
      </c>
      <c r="G10" s="278">
        <v>0</v>
      </c>
      <c r="H10" s="278">
        <f t="shared" si="0"/>
        <v>747394</v>
      </c>
    </row>
    <row r="11" spans="1:8" s="285" customFormat="1" ht="15.75">
      <c r="A11" s="275" t="s">
        <v>410</v>
      </c>
      <c r="B11" s="276">
        <v>0</v>
      </c>
      <c r="C11" s="276">
        <v>0</v>
      </c>
      <c r="D11" s="276">
        <v>102361</v>
      </c>
      <c r="E11" s="276">
        <v>0</v>
      </c>
      <c r="F11" s="276">
        <v>0</v>
      </c>
      <c r="G11" s="276">
        <v>0</v>
      </c>
      <c r="H11" s="276">
        <f t="shared" si="0"/>
        <v>102361</v>
      </c>
    </row>
    <row r="12" spans="1:8" s="285" customFormat="1" ht="34.5" customHeight="1">
      <c r="A12" s="277" t="s">
        <v>411</v>
      </c>
      <c r="B12" s="278">
        <v>0</v>
      </c>
      <c r="C12" s="278">
        <v>0</v>
      </c>
      <c r="D12" s="278">
        <f>SUM(D10:D11)</f>
        <v>849755</v>
      </c>
      <c r="E12" s="278">
        <v>0</v>
      </c>
      <c r="F12" s="278">
        <v>0</v>
      </c>
      <c r="G12" s="278">
        <v>0</v>
      </c>
      <c r="H12" s="278">
        <f t="shared" si="0"/>
        <v>849755</v>
      </c>
    </row>
    <row r="13" spans="1:8" s="285" customFormat="1" ht="15.75">
      <c r="A13" s="277" t="s">
        <v>412</v>
      </c>
      <c r="B13" s="278">
        <v>0</v>
      </c>
      <c r="C13" s="278">
        <v>0</v>
      </c>
      <c r="D13" s="278">
        <f>SUM(D12)</f>
        <v>849755</v>
      </c>
      <c r="E13" s="278">
        <v>0</v>
      </c>
      <c r="F13" s="278">
        <v>0</v>
      </c>
      <c r="G13" s="278">
        <v>0</v>
      </c>
      <c r="H13" s="278">
        <f t="shared" si="0"/>
        <v>849755</v>
      </c>
    </row>
    <row r="14" spans="1:9" s="285" customFormat="1" ht="16.5" customHeight="1">
      <c r="A14" s="282" t="s">
        <v>414</v>
      </c>
      <c r="B14" s="282">
        <v>0</v>
      </c>
      <c r="C14" s="282">
        <v>0</v>
      </c>
      <c r="D14" s="293">
        <v>139999</v>
      </c>
      <c r="E14" s="283">
        <v>0</v>
      </c>
      <c r="F14" s="283">
        <v>0</v>
      </c>
      <c r="G14" s="283">
        <v>0</v>
      </c>
      <c r="H14" s="276">
        <f t="shared" si="0"/>
        <v>139999</v>
      </c>
      <c r="I14" s="284"/>
    </row>
  </sheetData>
  <sheetProtection/>
  <mergeCells count="4">
    <mergeCell ref="A3:H3"/>
    <mergeCell ref="A4:H4"/>
    <mergeCell ref="A2:H2"/>
    <mergeCell ref="A1:H1"/>
  </mergeCells>
  <printOptions gridLines="1" headings="1"/>
  <pageMargins left="0.7480314960629921" right="0.7480314960629921" top="0.984251968503937" bottom="0.984251968503937" header="0.5118110236220472" footer="0.5118110236220472"/>
  <pageSetup horizontalDpi="300" verticalDpi="3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="145" zoomScaleNormal="145" zoomScalePageLayoutView="0" workbookViewId="0" topLeftCell="A1">
      <selection activeCell="A1" sqref="A1:I1"/>
    </sheetView>
  </sheetViews>
  <sheetFormatPr defaultColWidth="9.140625" defaultRowHeight="12.75"/>
  <cols>
    <col min="1" max="1" width="3.8515625" style="11" customWidth="1"/>
    <col min="2" max="2" width="4.57421875" style="11" customWidth="1"/>
    <col min="3" max="3" width="5.8515625" style="11" customWidth="1"/>
    <col min="4" max="4" width="4.7109375" style="11" customWidth="1"/>
    <col min="5" max="5" width="65.7109375" style="11" customWidth="1"/>
    <col min="6" max="6" width="14.57421875" style="11" customWidth="1"/>
    <col min="7" max="7" width="13.00390625" style="11" customWidth="1"/>
    <col min="8" max="8" width="12.8515625" style="11" customWidth="1"/>
    <col min="9" max="9" width="12.7109375" style="11" customWidth="1"/>
    <col min="10" max="16384" width="9.140625" style="11" customWidth="1"/>
  </cols>
  <sheetData>
    <row r="1" spans="1:9" s="259" customFormat="1" ht="16.5" customHeight="1">
      <c r="A1" s="312" t="s">
        <v>509</v>
      </c>
      <c r="B1" s="312"/>
      <c r="C1" s="312"/>
      <c r="D1" s="312"/>
      <c r="E1" s="312"/>
      <c r="F1" s="312"/>
      <c r="G1" s="312"/>
      <c r="H1" s="312"/>
      <c r="I1" s="312"/>
    </row>
    <row r="2" spans="1:9" s="2" customFormat="1" ht="23.25" customHeight="1">
      <c r="A2" s="313" t="s">
        <v>67</v>
      </c>
      <c r="B2" s="313"/>
      <c r="C2" s="313"/>
      <c r="D2" s="313"/>
      <c r="E2" s="313"/>
      <c r="F2" s="313"/>
      <c r="G2" s="313"/>
      <c r="H2" s="313"/>
      <c r="I2" s="313"/>
    </row>
    <row r="3" spans="1:9" s="2" customFormat="1" ht="20.25" customHeight="1">
      <c r="A3" s="313" t="s">
        <v>474</v>
      </c>
      <c r="B3" s="313"/>
      <c r="C3" s="313"/>
      <c r="D3" s="313"/>
      <c r="E3" s="313"/>
      <c r="F3" s="313"/>
      <c r="G3" s="313"/>
      <c r="H3" s="313"/>
      <c r="I3" s="313"/>
    </row>
    <row r="4" spans="1:9" s="2" customFormat="1" ht="15.75">
      <c r="A4" s="314" t="s">
        <v>200</v>
      </c>
      <c r="B4" s="314"/>
      <c r="C4" s="314"/>
      <c r="D4" s="314"/>
      <c r="E4" s="314"/>
      <c r="F4" s="314"/>
      <c r="G4" s="314"/>
      <c r="H4" s="314"/>
      <c r="I4" s="314"/>
    </row>
    <row r="5" spans="1:9" s="2" customFormat="1" ht="15.75">
      <c r="A5" s="25"/>
      <c r="B5" s="25"/>
      <c r="C5" s="25"/>
      <c r="D5" s="25"/>
      <c r="E5" s="25"/>
      <c r="F5" s="25"/>
      <c r="G5" s="32"/>
      <c r="H5" s="32"/>
      <c r="I5" s="36"/>
    </row>
    <row r="6" spans="1:9" s="2" customFormat="1" ht="24.75" customHeight="1">
      <c r="A6" s="315" t="s">
        <v>201</v>
      </c>
      <c r="B6" s="315"/>
      <c r="C6" s="315"/>
      <c r="D6" s="315"/>
      <c r="E6" s="315"/>
      <c r="F6" s="323" t="s">
        <v>254</v>
      </c>
      <c r="G6" s="323"/>
      <c r="H6" s="306" t="s">
        <v>292</v>
      </c>
      <c r="I6" s="307" t="s">
        <v>293</v>
      </c>
    </row>
    <row r="7" spans="1:9" s="39" customFormat="1" ht="25.5" customHeight="1">
      <c r="A7" s="315"/>
      <c r="B7" s="315"/>
      <c r="C7" s="315"/>
      <c r="D7" s="315"/>
      <c r="E7" s="315"/>
      <c r="F7" s="77" t="s">
        <v>255</v>
      </c>
      <c r="G7" s="77" t="s">
        <v>256</v>
      </c>
      <c r="H7" s="306"/>
      <c r="I7" s="308"/>
    </row>
    <row r="8" spans="1:13" s="2" customFormat="1" ht="18" customHeight="1">
      <c r="A8" s="27" t="s">
        <v>118</v>
      </c>
      <c r="B8" s="29" t="s">
        <v>119</v>
      </c>
      <c r="C8" s="29"/>
      <c r="D8" s="29"/>
      <c r="E8" s="29"/>
      <c r="F8" s="42">
        <f>SUM(F9+F14)</f>
        <v>39582675</v>
      </c>
      <c r="G8" s="42">
        <f>SUM(G9+G14)</f>
        <v>49752775</v>
      </c>
      <c r="H8" s="42">
        <f>SUM(H9+H14)</f>
        <v>49748768</v>
      </c>
      <c r="I8" s="49">
        <f aca="true" t="shared" si="0" ref="I8:I45">H8/G8</f>
        <v>0.9999194617787651</v>
      </c>
      <c r="J8" s="50"/>
      <c r="K8" s="51"/>
      <c r="L8" s="32"/>
      <c r="M8" s="32"/>
    </row>
    <row r="9" spans="2:13" s="2" customFormat="1" ht="15.75">
      <c r="B9" s="2" t="s">
        <v>120</v>
      </c>
      <c r="D9" s="2" t="s">
        <v>121</v>
      </c>
      <c r="F9" s="4">
        <f>SUM(F10+F11+F12)</f>
        <v>36102892</v>
      </c>
      <c r="G9" s="4">
        <f>SUM(G10+G11+G12+G13)</f>
        <v>44312792</v>
      </c>
      <c r="H9" s="4">
        <f>SUM(H10+H11+H12+H13)</f>
        <v>44312171</v>
      </c>
      <c r="I9" s="48">
        <f t="shared" si="0"/>
        <v>0.9999859859879738</v>
      </c>
      <c r="J9" s="52"/>
      <c r="K9" s="36"/>
      <c r="L9" s="32"/>
      <c r="M9" s="32"/>
    </row>
    <row r="10" spans="3:11" s="27" customFormat="1" ht="15.75">
      <c r="C10" s="2" t="s">
        <v>122</v>
      </c>
      <c r="D10" s="2" t="s">
        <v>123</v>
      </c>
      <c r="E10" s="2"/>
      <c r="F10" s="30">
        <v>10828612</v>
      </c>
      <c r="G10" s="30">
        <v>11892612</v>
      </c>
      <c r="H10" s="30">
        <v>11892239</v>
      </c>
      <c r="I10" s="48">
        <f t="shared" si="0"/>
        <v>0.9999686359901424</v>
      </c>
      <c r="K10" s="44"/>
    </row>
    <row r="11" spans="3:11" s="2" customFormat="1" ht="30.75" customHeight="1">
      <c r="C11" s="2" t="s">
        <v>124</v>
      </c>
      <c r="D11" s="321" t="s">
        <v>125</v>
      </c>
      <c r="E11" s="321"/>
      <c r="F11" s="30">
        <v>24074280</v>
      </c>
      <c r="G11" s="30">
        <v>27169280</v>
      </c>
      <c r="H11" s="30">
        <v>27169252</v>
      </c>
      <c r="I11" s="48">
        <f t="shared" si="0"/>
        <v>0.999998969424291</v>
      </c>
      <c r="J11" s="45"/>
      <c r="K11" s="10"/>
    </row>
    <row r="12" spans="3:11" s="2" customFormat="1" ht="15.75">
      <c r="C12" s="2" t="s">
        <v>126</v>
      </c>
      <c r="D12" s="2" t="s">
        <v>246</v>
      </c>
      <c r="F12" s="30">
        <v>1200000</v>
      </c>
      <c r="G12" s="30">
        <v>1200000</v>
      </c>
      <c r="H12" s="30">
        <v>1200000</v>
      </c>
      <c r="I12" s="48">
        <f t="shared" si="0"/>
        <v>1</v>
      </c>
      <c r="J12" s="45"/>
      <c r="K12" s="10"/>
    </row>
    <row r="13" spans="3:14" s="2" customFormat="1" ht="15.75">
      <c r="C13" s="2" t="s">
        <v>263</v>
      </c>
      <c r="D13" s="2" t="s">
        <v>264</v>
      </c>
      <c r="F13" s="30">
        <v>0</v>
      </c>
      <c r="G13" s="30">
        <v>4050900</v>
      </c>
      <c r="H13" s="30">
        <v>4050680</v>
      </c>
      <c r="I13" s="48">
        <f t="shared" si="0"/>
        <v>0.9999456910809943</v>
      </c>
      <c r="K13" s="45"/>
      <c r="L13" s="45"/>
      <c r="M13" s="45"/>
      <c r="N13" s="10"/>
    </row>
    <row r="14" spans="1:9" s="2" customFormat="1" ht="15.75">
      <c r="A14" s="28"/>
      <c r="B14" s="7" t="s">
        <v>130</v>
      </c>
      <c r="D14" s="2" t="s">
        <v>131</v>
      </c>
      <c r="E14" s="83"/>
      <c r="F14" s="37">
        <v>3479783</v>
      </c>
      <c r="G14" s="37">
        <v>5439983</v>
      </c>
      <c r="H14" s="4">
        <v>5436597</v>
      </c>
      <c r="I14" s="48">
        <f t="shared" si="0"/>
        <v>0.9993775715843229</v>
      </c>
    </row>
    <row r="15" spans="1:14" s="2" customFormat="1" ht="15.75">
      <c r="A15" s="27" t="s">
        <v>128</v>
      </c>
      <c r="B15" s="27" t="s">
        <v>129</v>
      </c>
      <c r="C15" s="27"/>
      <c r="D15" s="27"/>
      <c r="E15" s="28"/>
      <c r="F15" s="35">
        <f>SUM(F16)</f>
        <v>0</v>
      </c>
      <c r="G15" s="35">
        <f>SUM(G16)</f>
        <v>750000</v>
      </c>
      <c r="H15" s="35">
        <f>SUM(H16)</f>
        <v>749360</v>
      </c>
      <c r="I15" s="49">
        <f t="shared" si="0"/>
        <v>0.9991466666666666</v>
      </c>
      <c r="N15" s="10"/>
    </row>
    <row r="16" spans="2:14" s="2" customFormat="1" ht="15.75">
      <c r="B16" s="2" t="s">
        <v>286</v>
      </c>
      <c r="D16" s="2" t="s">
        <v>287</v>
      </c>
      <c r="E16" s="7"/>
      <c r="F16" s="30">
        <v>0</v>
      </c>
      <c r="G16" s="30">
        <v>750000</v>
      </c>
      <c r="H16" s="30">
        <v>749360</v>
      </c>
      <c r="I16" s="48">
        <f t="shared" si="0"/>
        <v>0.9991466666666666</v>
      </c>
      <c r="N16" s="10"/>
    </row>
    <row r="17" spans="1:11" s="27" customFormat="1" ht="15.75">
      <c r="A17" s="27" t="s">
        <v>99</v>
      </c>
      <c r="B17" s="29" t="s">
        <v>100</v>
      </c>
      <c r="C17" s="29"/>
      <c r="D17" s="29"/>
      <c r="E17" s="29"/>
      <c r="F17" s="42">
        <f>SUM(F18+F21+F29)</f>
        <v>4195000</v>
      </c>
      <c r="G17" s="42">
        <f>SUM(G18+G21+G29)</f>
        <v>10035000</v>
      </c>
      <c r="H17" s="42">
        <f>SUM(H18+H21+H29)</f>
        <v>9361284</v>
      </c>
      <c r="I17" s="49">
        <f t="shared" si="0"/>
        <v>0.9328633781763827</v>
      </c>
      <c r="J17" s="43"/>
      <c r="K17" s="44"/>
    </row>
    <row r="18" spans="2:11" s="2" customFormat="1" ht="15.75">
      <c r="B18" s="2" t="s">
        <v>101</v>
      </c>
      <c r="D18" s="2" t="s">
        <v>102</v>
      </c>
      <c r="F18" s="97">
        <f>SUM(F19:F20)</f>
        <v>1700000</v>
      </c>
      <c r="G18" s="97">
        <f>SUM(G19:G20)</f>
        <v>4339000</v>
      </c>
      <c r="H18" s="97">
        <f>SUM(H19:H20)</f>
        <v>3667497</v>
      </c>
      <c r="I18" s="48">
        <f t="shared" si="0"/>
        <v>0.8452401474994238</v>
      </c>
      <c r="J18" s="45"/>
      <c r="K18" s="10"/>
    </row>
    <row r="19" spans="5:11" s="2" customFormat="1" ht="15.75">
      <c r="E19" s="2" t="s">
        <v>105</v>
      </c>
      <c r="F19" s="34">
        <v>1350000</v>
      </c>
      <c r="G19" s="34">
        <v>2700000</v>
      </c>
      <c r="H19" s="4">
        <v>2028675</v>
      </c>
      <c r="I19" s="48">
        <f t="shared" si="0"/>
        <v>0.7513611111111111</v>
      </c>
      <c r="J19" s="45"/>
      <c r="K19" s="10"/>
    </row>
    <row r="20" spans="1:11" s="2" customFormat="1" ht="15.75">
      <c r="A20" s="27"/>
      <c r="B20" s="27"/>
      <c r="C20" s="27"/>
      <c r="D20" s="27"/>
      <c r="E20" s="2" t="s">
        <v>106</v>
      </c>
      <c r="F20" s="34">
        <v>350000</v>
      </c>
      <c r="G20" s="34">
        <v>1639000</v>
      </c>
      <c r="H20" s="4">
        <v>1638822</v>
      </c>
      <c r="I20" s="48">
        <f t="shared" si="0"/>
        <v>0.9998913971934106</v>
      </c>
      <c r="J20" s="45"/>
      <c r="K20" s="10"/>
    </row>
    <row r="21" spans="1:11" s="2" customFormat="1" ht="15.75">
      <c r="A21" s="27"/>
      <c r="B21" s="2" t="s">
        <v>107</v>
      </c>
      <c r="D21" s="2" t="s">
        <v>108</v>
      </c>
      <c r="F21" s="4">
        <f>SUM(F22+F24+F26)</f>
        <v>2395000</v>
      </c>
      <c r="G21" s="4">
        <f>SUM(G22+G24+G26)</f>
        <v>5481000</v>
      </c>
      <c r="H21" s="4">
        <f>SUM(H22+H24+H26)</f>
        <v>5480087</v>
      </c>
      <c r="I21" s="48">
        <f t="shared" si="0"/>
        <v>0.9998334245575625</v>
      </c>
      <c r="J21" s="45"/>
      <c r="K21" s="10"/>
    </row>
    <row r="22" spans="1:11" s="2" customFormat="1" ht="15.75">
      <c r="A22" s="27"/>
      <c r="C22" s="2" t="s">
        <v>109</v>
      </c>
      <c r="D22" s="2" t="s">
        <v>110</v>
      </c>
      <c r="F22" s="30">
        <f>SUM(F23)</f>
        <v>1800000</v>
      </c>
      <c r="G22" s="30">
        <f>SUM(G23)</f>
        <v>4736000</v>
      </c>
      <c r="H22" s="30">
        <f>SUM(H23)</f>
        <v>4735630</v>
      </c>
      <c r="I22" s="48">
        <f t="shared" si="0"/>
        <v>0.999921875</v>
      </c>
      <c r="J22" s="45"/>
      <c r="K22" s="10"/>
    </row>
    <row r="23" spans="1:11" s="2" customFormat="1" ht="15.75">
      <c r="A23" s="27"/>
      <c r="E23" s="2" t="s">
        <v>111</v>
      </c>
      <c r="F23" s="34">
        <v>1800000</v>
      </c>
      <c r="G23" s="34">
        <v>4736000</v>
      </c>
      <c r="H23" s="34">
        <v>4735630</v>
      </c>
      <c r="I23" s="48">
        <f t="shared" si="0"/>
        <v>0.999921875</v>
      </c>
      <c r="J23" s="45"/>
      <c r="K23" s="10"/>
    </row>
    <row r="24" spans="1:11" s="2" customFormat="1" ht="15.75">
      <c r="A24" s="27"/>
      <c r="C24" s="2" t="s">
        <v>112</v>
      </c>
      <c r="D24" s="2" t="s">
        <v>113</v>
      </c>
      <c r="F24" s="30">
        <f>SUM(F25)</f>
        <v>500000</v>
      </c>
      <c r="G24" s="30">
        <f>SUM(G25)</f>
        <v>546000</v>
      </c>
      <c r="H24" s="30">
        <f>SUM(H25)</f>
        <v>545741</v>
      </c>
      <c r="I24" s="48">
        <f t="shared" si="0"/>
        <v>0.999525641025641</v>
      </c>
      <c r="J24" s="45"/>
      <c r="K24" s="10"/>
    </row>
    <row r="25" spans="1:11" s="2" customFormat="1" ht="15.75">
      <c r="A25" s="27"/>
      <c r="E25" s="2" t="s">
        <v>114</v>
      </c>
      <c r="F25" s="34">
        <v>500000</v>
      </c>
      <c r="G25" s="34">
        <v>546000</v>
      </c>
      <c r="H25" s="34">
        <v>545741</v>
      </c>
      <c r="I25" s="48">
        <f t="shared" si="0"/>
        <v>0.999525641025641</v>
      </c>
      <c r="J25" s="45"/>
      <c r="K25" s="10"/>
    </row>
    <row r="26" spans="1:11" s="2" customFormat="1" ht="15.75">
      <c r="A26" s="27"/>
      <c r="C26" s="2" t="s">
        <v>115</v>
      </c>
      <c r="D26" s="2" t="s">
        <v>116</v>
      </c>
      <c r="F26" s="30">
        <f>SUM(F27+F28)</f>
        <v>95000</v>
      </c>
      <c r="G26" s="30">
        <f>SUM(G27)</f>
        <v>199000</v>
      </c>
      <c r="H26" s="30">
        <f>SUM(H27)</f>
        <v>198716</v>
      </c>
      <c r="I26" s="48">
        <f t="shared" si="0"/>
        <v>0.9985728643216081</v>
      </c>
      <c r="J26" s="45"/>
      <c r="K26" s="10"/>
    </row>
    <row r="27" spans="1:11" s="2" customFormat="1" ht="15.75">
      <c r="A27" s="27"/>
      <c r="E27" s="2" t="s">
        <v>117</v>
      </c>
      <c r="F27" s="34">
        <v>90000</v>
      </c>
      <c r="G27" s="34">
        <v>199000</v>
      </c>
      <c r="H27" s="34">
        <v>198716</v>
      </c>
      <c r="I27" s="48">
        <f t="shared" si="0"/>
        <v>0.9985728643216081</v>
      </c>
      <c r="J27" s="45"/>
      <c r="K27" s="10"/>
    </row>
    <row r="28" spans="1:11" s="2" customFormat="1" ht="15.75">
      <c r="A28" s="27"/>
      <c r="E28" s="2" t="s">
        <v>473</v>
      </c>
      <c r="F28" s="34">
        <v>5000</v>
      </c>
      <c r="G28" s="34">
        <v>0</v>
      </c>
      <c r="H28" s="34">
        <v>0</v>
      </c>
      <c r="I28" s="48">
        <v>0</v>
      </c>
      <c r="J28" s="45"/>
      <c r="K28" s="10"/>
    </row>
    <row r="29" spans="2:11" s="2" customFormat="1" ht="15.75">
      <c r="B29" s="2" t="s">
        <v>103</v>
      </c>
      <c r="D29" s="2" t="s">
        <v>104</v>
      </c>
      <c r="F29" s="4">
        <f>SUM(F30:F30)</f>
        <v>100000</v>
      </c>
      <c r="G29" s="4">
        <f>SUM(G30:G32)</f>
        <v>215000</v>
      </c>
      <c r="H29" s="4">
        <f>SUM(H30:H32)</f>
        <v>213700</v>
      </c>
      <c r="I29" s="48">
        <f t="shared" si="0"/>
        <v>0.9939534883720931</v>
      </c>
      <c r="K29" s="10"/>
    </row>
    <row r="30" spans="5:11" s="2" customFormat="1" ht="15.75">
      <c r="E30" s="2" t="s">
        <v>243</v>
      </c>
      <c r="F30" s="34">
        <v>100000</v>
      </c>
      <c r="G30" s="34">
        <v>178000</v>
      </c>
      <c r="H30" s="34">
        <v>177670</v>
      </c>
      <c r="I30" s="48">
        <f t="shared" si="0"/>
        <v>0.9981460674157303</v>
      </c>
      <c r="K30" s="10"/>
    </row>
    <row r="31" spans="5:11" s="2" customFormat="1" ht="15.75">
      <c r="E31" s="2" t="s">
        <v>266</v>
      </c>
      <c r="F31" s="34">
        <v>0</v>
      </c>
      <c r="G31" s="34">
        <v>27000</v>
      </c>
      <c r="H31" s="34">
        <v>26030</v>
      </c>
      <c r="I31" s="48">
        <f t="shared" si="0"/>
        <v>0.9640740740740741</v>
      </c>
      <c r="K31" s="10"/>
    </row>
    <row r="32" spans="5:11" s="2" customFormat="1" ht="15.75">
      <c r="E32" s="2" t="s">
        <v>295</v>
      </c>
      <c r="F32" s="34">
        <v>0</v>
      </c>
      <c r="G32" s="34">
        <v>10000</v>
      </c>
      <c r="H32" s="34">
        <v>10000</v>
      </c>
      <c r="I32" s="48">
        <f t="shared" si="0"/>
        <v>1</v>
      </c>
      <c r="K32" s="10"/>
    </row>
    <row r="33" spans="1:11" s="27" customFormat="1" ht="15.75">
      <c r="A33" s="27" t="s">
        <v>62</v>
      </c>
      <c r="B33" s="29" t="s">
        <v>63</v>
      </c>
      <c r="C33" s="29"/>
      <c r="D33" s="29"/>
      <c r="E33" s="29"/>
      <c r="F33" s="42">
        <f>SUM(F34:F36)</f>
        <v>429000</v>
      </c>
      <c r="G33" s="42">
        <f>SUM(G34:G36)</f>
        <v>430000</v>
      </c>
      <c r="H33" s="42">
        <f>SUM(H34:H36)</f>
        <v>316980</v>
      </c>
      <c r="I33" s="49">
        <f t="shared" si="0"/>
        <v>0.7371627906976744</v>
      </c>
      <c r="J33" s="43"/>
      <c r="K33" s="44"/>
    </row>
    <row r="34" spans="3:11" s="2" customFormat="1" ht="15.75">
      <c r="C34" s="2" t="s">
        <v>205</v>
      </c>
      <c r="D34" s="2" t="s">
        <v>206</v>
      </c>
      <c r="F34" s="30">
        <v>364000</v>
      </c>
      <c r="G34" s="30">
        <v>365000</v>
      </c>
      <c r="H34" s="4">
        <v>316456</v>
      </c>
      <c r="I34" s="48">
        <f t="shared" si="0"/>
        <v>0.8670027397260274</v>
      </c>
      <c r="J34" s="45"/>
      <c r="K34" s="10"/>
    </row>
    <row r="35" spans="1:9" s="2" customFormat="1" ht="15" customHeight="1">
      <c r="A35" s="84"/>
      <c r="B35" s="86"/>
      <c r="C35" s="87" t="s">
        <v>64</v>
      </c>
      <c r="D35" s="322" t="s">
        <v>245</v>
      </c>
      <c r="E35" s="322"/>
      <c r="F35" s="88">
        <v>60000</v>
      </c>
      <c r="G35" s="88">
        <v>60000</v>
      </c>
      <c r="H35" s="4">
        <v>0</v>
      </c>
      <c r="I35" s="48">
        <f t="shared" si="0"/>
        <v>0</v>
      </c>
    </row>
    <row r="36" spans="3:11" s="2" customFormat="1" ht="15.75">
      <c r="C36" s="2" t="s">
        <v>65</v>
      </c>
      <c r="D36" s="2" t="s">
        <v>11</v>
      </c>
      <c r="F36" s="30">
        <v>5000</v>
      </c>
      <c r="G36" s="30">
        <v>5000</v>
      </c>
      <c r="H36" s="4">
        <v>524</v>
      </c>
      <c r="I36" s="48">
        <f t="shared" si="0"/>
        <v>0.1048</v>
      </c>
      <c r="J36" s="45"/>
      <c r="K36" s="10"/>
    </row>
    <row r="37" spans="1:14" s="27" customFormat="1" ht="15.75">
      <c r="A37" s="27" t="s">
        <v>160</v>
      </c>
      <c r="B37" s="27" t="s">
        <v>161</v>
      </c>
      <c r="F37" s="35">
        <f>SUM(F38)</f>
        <v>5000</v>
      </c>
      <c r="G37" s="35">
        <f>SUM(G38)</f>
        <v>139000</v>
      </c>
      <c r="H37" s="35">
        <f>SUM(H38)</f>
        <v>139000</v>
      </c>
      <c r="I37" s="49">
        <f t="shared" si="0"/>
        <v>1</v>
      </c>
      <c r="K37" s="43"/>
      <c r="L37" s="43"/>
      <c r="M37" s="43"/>
      <c r="N37" s="44"/>
    </row>
    <row r="38" spans="2:14" s="2" customFormat="1" ht="15.75">
      <c r="B38" s="2" t="s">
        <v>261</v>
      </c>
      <c r="D38" s="2" t="s">
        <v>262</v>
      </c>
      <c r="F38" s="30">
        <v>5000</v>
      </c>
      <c r="G38" s="30">
        <v>139000</v>
      </c>
      <c r="H38" s="30">
        <v>139000</v>
      </c>
      <c r="I38" s="48">
        <f t="shared" si="0"/>
        <v>1</v>
      </c>
      <c r="K38" s="45"/>
      <c r="L38" s="45"/>
      <c r="M38" s="45"/>
      <c r="N38" s="10"/>
    </row>
    <row r="39" spans="1:11" s="27" customFormat="1" ht="15.75">
      <c r="A39" s="27" t="s">
        <v>165</v>
      </c>
      <c r="B39" s="27" t="s">
        <v>166</v>
      </c>
      <c r="F39" s="42">
        <f>SUM(F40)</f>
        <v>545000</v>
      </c>
      <c r="G39" s="42">
        <f>SUM(G40)</f>
        <v>5237315</v>
      </c>
      <c r="H39" s="42">
        <f>SUM(H40)</f>
        <v>4817977</v>
      </c>
      <c r="I39" s="49">
        <f t="shared" si="0"/>
        <v>0.9199326372387377</v>
      </c>
      <c r="K39" s="44"/>
    </row>
    <row r="40" spans="2:11" s="2" customFormat="1" ht="15.75">
      <c r="B40" s="2" t="s">
        <v>453</v>
      </c>
      <c r="D40" s="2" t="s">
        <v>216</v>
      </c>
      <c r="F40" s="30">
        <v>545000</v>
      </c>
      <c r="G40" s="30">
        <v>5237315</v>
      </c>
      <c r="H40" s="4">
        <v>4817977</v>
      </c>
      <c r="I40" s="48">
        <f t="shared" si="0"/>
        <v>0.9199326372387377</v>
      </c>
      <c r="K40" s="10"/>
    </row>
    <row r="41" spans="1:11" s="27" customFormat="1" ht="15.75">
      <c r="A41" s="27" t="s">
        <v>91</v>
      </c>
      <c r="B41" s="27" t="s">
        <v>92</v>
      </c>
      <c r="E41" s="28"/>
      <c r="F41" s="35">
        <f>SUM(F42)</f>
        <v>22064325</v>
      </c>
      <c r="G41" s="35">
        <f>SUM(G42)</f>
        <v>22339325</v>
      </c>
      <c r="H41" s="35">
        <f>SUM(H42)</f>
        <v>22338684</v>
      </c>
      <c r="I41" s="49">
        <f t="shared" si="0"/>
        <v>0.9999713062055366</v>
      </c>
      <c r="K41" s="44"/>
    </row>
    <row r="42" spans="2:11" s="2" customFormat="1" ht="15.75">
      <c r="B42" s="2" t="s">
        <v>93</v>
      </c>
      <c r="D42" s="2" t="s">
        <v>94</v>
      </c>
      <c r="F42" s="4">
        <f>SUM(F43:F44)</f>
        <v>22064325</v>
      </c>
      <c r="G42" s="4">
        <f>SUM(G43:G44)</f>
        <v>22339325</v>
      </c>
      <c r="H42" s="4">
        <f>SUM(H43:H44)</f>
        <v>22338684</v>
      </c>
      <c r="I42" s="48">
        <f t="shared" si="0"/>
        <v>0.9999713062055366</v>
      </c>
      <c r="J42" s="45"/>
      <c r="K42" s="10"/>
    </row>
    <row r="43" spans="3:11" s="2" customFormat="1" ht="15.75">
      <c r="C43" s="2" t="s">
        <v>95</v>
      </c>
      <c r="D43" s="2" t="s">
        <v>96</v>
      </c>
      <c r="F43" s="30">
        <v>18614325</v>
      </c>
      <c r="G43" s="30">
        <v>18614325</v>
      </c>
      <c r="H43" s="30">
        <v>18614325</v>
      </c>
      <c r="I43" s="48">
        <f t="shared" si="0"/>
        <v>1</v>
      </c>
      <c r="J43" s="45"/>
      <c r="K43" s="10"/>
    </row>
    <row r="44" spans="3:11" s="2" customFormat="1" ht="15.75">
      <c r="C44" s="2" t="s">
        <v>239</v>
      </c>
      <c r="D44" s="2" t="s">
        <v>240</v>
      </c>
      <c r="E44" s="7"/>
      <c r="F44" s="34">
        <v>3450000</v>
      </c>
      <c r="G44" s="34">
        <v>3725000</v>
      </c>
      <c r="H44" s="34">
        <v>3724359</v>
      </c>
      <c r="I44" s="48">
        <f t="shared" si="0"/>
        <v>0.9998279194630872</v>
      </c>
      <c r="K44" s="10"/>
    </row>
    <row r="45" spans="1:9" s="27" customFormat="1" ht="24.75" customHeight="1">
      <c r="A45" s="27" t="s">
        <v>177</v>
      </c>
      <c r="F45" s="42">
        <f>F41+F39+F37+F33+F17+F8</f>
        <v>66821000</v>
      </c>
      <c r="G45" s="42">
        <f>G41+G39+G37+G33+G17+G8+G15</f>
        <v>88683415</v>
      </c>
      <c r="H45" s="42">
        <f>H41+H39+H37+H33+H17+H8+H15</f>
        <v>87472053</v>
      </c>
      <c r="I45" s="49">
        <f t="shared" si="0"/>
        <v>0.9863406026932995</v>
      </c>
    </row>
    <row r="46" s="20" customFormat="1" ht="12.75"/>
    <row r="47" s="20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</sheetData>
  <sheetProtection/>
  <mergeCells count="10">
    <mergeCell ref="D35:E35"/>
    <mergeCell ref="D11:E11"/>
    <mergeCell ref="A6:E7"/>
    <mergeCell ref="F6:G6"/>
    <mergeCell ref="A3:I3"/>
    <mergeCell ref="A1:I1"/>
    <mergeCell ref="A2:I2"/>
    <mergeCell ref="H6:H7"/>
    <mergeCell ref="I6:I7"/>
    <mergeCell ref="A4:I4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115" zoomScaleNormal="115" zoomScaleSheetLayoutView="75" zoomScalePageLayoutView="0" workbookViewId="0" topLeftCell="A1">
      <selection activeCell="A1" sqref="A1:E1"/>
    </sheetView>
  </sheetViews>
  <sheetFormatPr defaultColWidth="9.140625" defaultRowHeight="12.75"/>
  <cols>
    <col min="1" max="1" width="90.421875" style="9" customWidth="1"/>
    <col min="2" max="2" width="11.7109375" style="9" customWidth="1"/>
    <col min="3" max="3" width="13.7109375" style="9" customWidth="1"/>
    <col min="4" max="4" width="15.57421875" style="9" customWidth="1"/>
    <col min="5" max="5" width="14.57421875" style="9" customWidth="1"/>
    <col min="6" max="16384" width="9.140625" style="9" customWidth="1"/>
  </cols>
  <sheetData>
    <row r="1" spans="1:5" s="13" customFormat="1" ht="15.75">
      <c r="A1" s="325" t="s">
        <v>510</v>
      </c>
      <c r="B1" s="325"/>
      <c r="C1" s="325"/>
      <c r="D1" s="325"/>
      <c r="E1" s="325"/>
    </row>
    <row r="2" spans="1:5" s="13" customFormat="1" ht="24" customHeight="1">
      <c r="A2" s="324" t="s">
        <v>67</v>
      </c>
      <c r="B2" s="324"/>
      <c r="C2" s="324"/>
      <c r="D2" s="324"/>
      <c r="E2" s="324"/>
    </row>
    <row r="3" spans="1:5" s="13" customFormat="1" ht="23.25" customHeight="1">
      <c r="A3" s="324" t="s">
        <v>479</v>
      </c>
      <c r="B3" s="324"/>
      <c r="C3" s="324"/>
      <c r="D3" s="324"/>
      <c r="E3" s="324"/>
    </row>
    <row r="4" spans="1:5" s="13" customFormat="1" ht="14.25" customHeight="1">
      <c r="A4" s="78"/>
      <c r="B4" s="78"/>
      <c r="C4" s="78"/>
      <c r="D4" s="78"/>
      <c r="E4" s="78"/>
    </row>
    <row r="5" spans="1:5" s="13" customFormat="1" ht="47.25">
      <c r="A5" s="100" t="s">
        <v>259</v>
      </c>
      <c r="B5" s="101" t="s">
        <v>178</v>
      </c>
      <c r="C5" s="101" t="s">
        <v>179</v>
      </c>
      <c r="D5" s="101" t="s">
        <v>231</v>
      </c>
      <c r="E5" s="101" t="s">
        <v>180</v>
      </c>
    </row>
    <row r="6" spans="1:5" s="13" customFormat="1" ht="15.75">
      <c r="A6" s="102" t="s">
        <v>90</v>
      </c>
      <c r="B6" s="103">
        <f>'2.bevétel'!H8</f>
        <v>170656</v>
      </c>
      <c r="C6" s="104">
        <v>0</v>
      </c>
      <c r="D6" s="104">
        <v>0</v>
      </c>
      <c r="E6" s="105">
        <f aca="true" t="shared" si="0" ref="E6:E17">SUM(B6:D6)</f>
        <v>170656</v>
      </c>
    </row>
    <row r="7" spans="1:5" s="13" customFormat="1" ht="15.75">
      <c r="A7" s="106" t="s">
        <v>267</v>
      </c>
      <c r="B7" s="105">
        <f>'2.bevétel'!H12</f>
        <v>169524</v>
      </c>
      <c r="C7" s="105">
        <v>0</v>
      </c>
      <c r="D7" s="105">
        <v>0</v>
      </c>
      <c r="E7" s="105">
        <f t="shared" si="0"/>
        <v>169524</v>
      </c>
    </row>
    <row r="8" spans="1:5" s="13" customFormat="1" ht="15.75">
      <c r="A8" s="107" t="s">
        <v>70</v>
      </c>
      <c r="B8" s="105">
        <f>'2.bevétel'!H18</f>
        <v>18614325</v>
      </c>
      <c r="C8" s="105">
        <v>0</v>
      </c>
      <c r="D8" s="105">
        <v>0</v>
      </c>
      <c r="E8" s="105">
        <f t="shared" si="0"/>
        <v>18614325</v>
      </c>
    </row>
    <row r="9" spans="1:5" s="13" customFormat="1" ht="15.75">
      <c r="A9" s="102" t="s">
        <v>265</v>
      </c>
      <c r="B9" s="105">
        <f>'2.bevétel'!H28</f>
        <v>9361284</v>
      </c>
      <c r="C9" s="105">
        <v>0</v>
      </c>
      <c r="D9" s="105">
        <v>0</v>
      </c>
      <c r="E9" s="105">
        <f t="shared" si="0"/>
        <v>9361284</v>
      </c>
    </row>
    <row r="10" spans="1:5" s="13" customFormat="1" ht="15.75">
      <c r="A10" s="102" t="s">
        <v>75</v>
      </c>
      <c r="B10" s="105">
        <f>'2.bevétel'!H44</f>
        <v>32000</v>
      </c>
      <c r="C10" s="105">
        <v>0</v>
      </c>
      <c r="D10" s="105">
        <v>0</v>
      </c>
      <c r="E10" s="105">
        <f t="shared" si="0"/>
        <v>32000</v>
      </c>
    </row>
    <row r="11" spans="1:5" s="13" customFormat="1" ht="15.75">
      <c r="A11" s="106" t="s">
        <v>181</v>
      </c>
      <c r="B11" s="105">
        <f>'2.bevétel'!H59</f>
        <v>126327</v>
      </c>
      <c r="C11" s="105">
        <v>0</v>
      </c>
      <c r="D11" s="105">
        <v>0</v>
      </c>
      <c r="E11" s="105">
        <f t="shared" si="0"/>
        <v>126327</v>
      </c>
    </row>
    <row r="12" spans="1:5" s="13" customFormat="1" ht="15.75">
      <c r="A12" s="107" t="s">
        <v>127</v>
      </c>
      <c r="B12" s="105">
        <f>'2.bevétel'!H47</f>
        <v>45061531</v>
      </c>
      <c r="C12" s="105">
        <v>0</v>
      </c>
      <c r="D12" s="105">
        <v>0</v>
      </c>
      <c r="E12" s="105">
        <f t="shared" si="0"/>
        <v>45061531</v>
      </c>
    </row>
    <row r="13" spans="1:5" s="13" customFormat="1" ht="15.75">
      <c r="A13" s="107" t="s">
        <v>257</v>
      </c>
      <c r="B13" s="105">
        <f>'2.bevétel'!H56</f>
        <v>3724359</v>
      </c>
      <c r="C13" s="105">
        <v>0</v>
      </c>
      <c r="D13" s="105">
        <v>0</v>
      </c>
      <c r="E13" s="105">
        <f>SUM(B13:D13)</f>
        <v>3724359</v>
      </c>
    </row>
    <row r="14" spans="1:5" s="13" customFormat="1" ht="15.75">
      <c r="A14" s="107" t="s">
        <v>83</v>
      </c>
      <c r="B14" s="105">
        <f>'2.bevétel'!H64</f>
        <v>5116452</v>
      </c>
      <c r="C14" s="105">
        <v>0</v>
      </c>
      <c r="D14" s="105">
        <v>0</v>
      </c>
      <c r="E14" s="105">
        <f t="shared" si="0"/>
        <v>5116452</v>
      </c>
    </row>
    <row r="15" spans="1:5" s="13" customFormat="1" ht="15.75">
      <c r="A15" s="107" t="s">
        <v>294</v>
      </c>
      <c r="B15" s="105">
        <f>'2.bevétel'!H67</f>
        <v>78000</v>
      </c>
      <c r="C15" s="105">
        <v>0</v>
      </c>
      <c r="D15" s="105">
        <v>0</v>
      </c>
      <c r="E15" s="105">
        <f t="shared" si="0"/>
        <v>78000</v>
      </c>
    </row>
    <row r="16" spans="1:5" s="13" customFormat="1" ht="15.75">
      <c r="A16" s="107" t="s">
        <v>284</v>
      </c>
      <c r="B16" s="105">
        <v>0</v>
      </c>
      <c r="C16" s="105">
        <f>'17.Idősek Otthona bevétel'!H18-'17.Idősek Otthona bevétel'!H17</f>
        <v>22780628</v>
      </c>
      <c r="D16" s="105">
        <v>0</v>
      </c>
      <c r="E16" s="105">
        <f t="shared" si="0"/>
        <v>22780628</v>
      </c>
    </row>
    <row r="17" spans="1:5" s="109" customFormat="1" ht="15.75">
      <c r="A17" s="84" t="s">
        <v>204</v>
      </c>
      <c r="B17" s="86">
        <v>0</v>
      </c>
      <c r="C17" s="108">
        <f>'2.bevétel'!H70</f>
        <v>5017595</v>
      </c>
      <c r="D17" s="86">
        <v>0</v>
      </c>
      <c r="E17" s="108">
        <f t="shared" si="0"/>
        <v>5017595</v>
      </c>
    </row>
    <row r="18" spans="1:5" s="111" customFormat="1" ht="15.75">
      <c r="A18" s="102" t="s">
        <v>203</v>
      </c>
      <c r="B18" s="110">
        <f>SUM(B6:B17)</f>
        <v>82454458</v>
      </c>
      <c r="C18" s="110">
        <f>SUM(C6:C17)</f>
        <v>27798223</v>
      </c>
      <c r="D18" s="110">
        <f>SUM(D7:D14)</f>
        <v>0</v>
      </c>
      <c r="E18" s="110">
        <f>SUM(E6:E17)</f>
        <v>110252681</v>
      </c>
    </row>
    <row r="19" s="13" customFormat="1" ht="12.75"/>
    <row r="20" s="13" customFormat="1" ht="12.75"/>
    <row r="21" s="13" customFormat="1" ht="12.75">
      <c r="C21" s="14"/>
    </row>
  </sheetData>
  <sheetProtection/>
  <mergeCells count="3">
    <mergeCell ref="A2:E2"/>
    <mergeCell ref="A3:E3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5"/>
  <sheetViews>
    <sheetView zoomScale="115" zoomScaleNormal="115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4.140625" style="2" customWidth="1"/>
    <col min="2" max="2" width="4.8515625" style="7" customWidth="1"/>
    <col min="3" max="3" width="7.00390625" style="7" customWidth="1"/>
    <col min="4" max="5" width="2.140625" style="7" customWidth="1"/>
    <col min="6" max="6" width="57.00390625" style="7" customWidth="1"/>
    <col min="7" max="7" width="9.140625" style="7" customWidth="1"/>
    <col min="8" max="8" width="15.00390625" style="7" customWidth="1"/>
    <col min="9" max="9" width="14.28125" style="19" customWidth="1"/>
    <col min="10" max="11" width="13.57421875" style="1" customWidth="1"/>
    <col min="12" max="16384" width="9.140625" style="1" customWidth="1"/>
  </cols>
  <sheetData>
    <row r="1" spans="1:11" s="12" customFormat="1" ht="16.5" customHeight="1">
      <c r="A1" s="335" t="s">
        <v>511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spans="1:11" ht="21.75" customHeight="1">
      <c r="A2" s="313" t="s">
        <v>67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1:11" ht="21.75" customHeight="1">
      <c r="A3" s="313" t="s">
        <v>469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</row>
    <row r="4" spans="1:11" ht="18.75" customHeight="1">
      <c r="A4" s="314" t="s">
        <v>7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</row>
    <row r="5" spans="1:9" ht="18.75" customHeight="1">
      <c r="A5" s="25"/>
      <c r="B5" s="25"/>
      <c r="C5" s="25"/>
      <c r="D5" s="25"/>
      <c r="E5" s="25"/>
      <c r="F5" s="25"/>
      <c r="G5" s="25"/>
      <c r="H5" s="25"/>
      <c r="I5" s="25"/>
    </row>
    <row r="6" spans="1:11" ht="29.25" customHeight="1">
      <c r="A6" s="315" t="s">
        <v>137</v>
      </c>
      <c r="B6" s="315"/>
      <c r="C6" s="315"/>
      <c r="D6" s="315"/>
      <c r="E6" s="315"/>
      <c r="F6" s="315"/>
      <c r="G6" s="315" t="s">
        <v>6</v>
      </c>
      <c r="H6" s="323" t="s">
        <v>254</v>
      </c>
      <c r="I6" s="323"/>
      <c r="J6" s="306" t="s">
        <v>292</v>
      </c>
      <c r="K6" s="307" t="s">
        <v>293</v>
      </c>
    </row>
    <row r="7" spans="1:11" s="26" customFormat="1" ht="21" customHeight="1">
      <c r="A7" s="315"/>
      <c r="B7" s="315"/>
      <c r="C7" s="315"/>
      <c r="D7" s="315"/>
      <c r="E7" s="315"/>
      <c r="F7" s="315"/>
      <c r="G7" s="315"/>
      <c r="H7" s="77" t="s">
        <v>255</v>
      </c>
      <c r="I7" s="77" t="s">
        <v>256</v>
      </c>
      <c r="J7" s="306"/>
      <c r="K7" s="308"/>
    </row>
    <row r="8" spans="1:11" s="2" customFormat="1" ht="32.25" customHeight="1">
      <c r="A8" s="326" t="s">
        <v>12</v>
      </c>
      <c r="B8" s="327"/>
      <c r="C8" s="327"/>
      <c r="D8" s="327"/>
      <c r="E8" s="327"/>
      <c r="F8" s="328"/>
      <c r="G8" s="132" t="s">
        <v>68</v>
      </c>
      <c r="H8" s="133">
        <f>SUM(H9+H16+H18+H51)</f>
        <v>19808000</v>
      </c>
      <c r="I8" s="133">
        <f>SUM(I9+I16+I18+I51)</f>
        <v>27118345</v>
      </c>
      <c r="J8" s="133">
        <f>SUM(J9+J16+J18+J51)</f>
        <v>11130099</v>
      </c>
      <c r="K8" s="134">
        <f>J8/I8</f>
        <v>0.4104269268644528</v>
      </c>
    </row>
    <row r="9" spans="1:11" s="27" customFormat="1" ht="15.75">
      <c r="A9" s="27" t="s">
        <v>13</v>
      </c>
      <c r="B9" s="28" t="s">
        <v>5</v>
      </c>
      <c r="C9" s="28"/>
      <c r="D9" s="28"/>
      <c r="E9" s="28"/>
      <c r="F9" s="112"/>
      <c r="G9" s="112"/>
      <c r="H9" s="113">
        <f>SUM(H10+H14)</f>
        <v>6050000</v>
      </c>
      <c r="I9" s="113">
        <f>SUM(I10+I14)</f>
        <v>6212000</v>
      </c>
      <c r="J9" s="113">
        <f>SUM(J10+J14)</f>
        <v>5673797</v>
      </c>
      <c r="K9" s="114">
        <f>J9/I9</f>
        <v>0.9133607533805538</v>
      </c>
    </row>
    <row r="10" spans="2:11" s="2" customFormat="1" ht="15.75">
      <c r="B10" s="7" t="s">
        <v>14</v>
      </c>
      <c r="C10" s="7"/>
      <c r="D10" s="7" t="s">
        <v>15</v>
      </c>
      <c r="E10" s="7"/>
      <c r="F10" s="115"/>
      <c r="G10" s="115"/>
      <c r="H10" s="116">
        <f>SUM(H11+H12)</f>
        <v>2295000</v>
      </c>
      <c r="I10" s="116">
        <f>SUM(I11:I13)</f>
        <v>2463000</v>
      </c>
      <c r="J10" s="116">
        <f>SUM(J11:J13)</f>
        <v>2232998</v>
      </c>
      <c r="K10" s="117">
        <f>J10/I10</f>
        <v>0.9066171335769387</v>
      </c>
    </row>
    <row r="11" spans="2:11" s="2" customFormat="1" ht="15.75">
      <c r="B11" s="7"/>
      <c r="C11" s="7" t="s">
        <v>16</v>
      </c>
      <c r="D11" s="7" t="s">
        <v>17</v>
      </c>
      <c r="E11" s="7"/>
      <c r="F11" s="115"/>
      <c r="G11" s="115"/>
      <c r="H11" s="118">
        <v>2220000</v>
      </c>
      <c r="I11" s="118">
        <v>2302000</v>
      </c>
      <c r="J11" s="30">
        <v>2147141</v>
      </c>
      <c r="K11" s="117">
        <f>J11/I11</f>
        <v>0.9327284969591659</v>
      </c>
    </row>
    <row r="12" spans="2:11" s="2" customFormat="1" ht="15.75">
      <c r="B12" s="7"/>
      <c r="C12" s="7" t="s">
        <v>229</v>
      </c>
      <c r="D12" s="7" t="s">
        <v>230</v>
      </c>
      <c r="E12" s="7"/>
      <c r="F12" s="115"/>
      <c r="G12" s="115"/>
      <c r="H12" s="118">
        <v>75000</v>
      </c>
      <c r="I12" s="118">
        <v>75000</v>
      </c>
      <c r="J12" s="30">
        <v>0</v>
      </c>
      <c r="K12" s="117">
        <f aca="true" t="shared" si="0" ref="K12:K75">J12/I12</f>
        <v>0</v>
      </c>
    </row>
    <row r="13" spans="2:11" s="2" customFormat="1" ht="15.75">
      <c r="B13" s="7"/>
      <c r="C13" s="7" t="s">
        <v>209</v>
      </c>
      <c r="D13" s="7" t="s">
        <v>207</v>
      </c>
      <c r="E13" s="7"/>
      <c r="F13" s="115"/>
      <c r="G13" s="115"/>
      <c r="H13" s="118"/>
      <c r="I13" s="118">
        <v>86000</v>
      </c>
      <c r="J13" s="30">
        <v>85857</v>
      </c>
      <c r="K13" s="117"/>
    </row>
    <row r="14" spans="2:11" s="2" customFormat="1" ht="15.75">
      <c r="B14" s="7" t="s">
        <v>18</v>
      </c>
      <c r="C14" s="7"/>
      <c r="D14" s="7" t="s">
        <v>0</v>
      </c>
      <c r="E14" s="7"/>
      <c r="F14" s="115"/>
      <c r="G14" s="115"/>
      <c r="H14" s="116">
        <f>SUM(H15:H15)</f>
        <v>3755000</v>
      </c>
      <c r="I14" s="116">
        <f>SUM(I15:I15)</f>
        <v>3749000</v>
      </c>
      <c r="J14" s="116">
        <f>SUM(J15:J15)</f>
        <v>3440799</v>
      </c>
      <c r="K14" s="117">
        <f t="shared" si="0"/>
        <v>0.9177911443051481</v>
      </c>
    </row>
    <row r="15" spans="2:11" s="2" customFormat="1" ht="15.75">
      <c r="B15" s="7"/>
      <c r="C15" s="7" t="s">
        <v>19</v>
      </c>
      <c r="D15" s="7" t="s">
        <v>296</v>
      </c>
      <c r="E15" s="7"/>
      <c r="F15" s="115"/>
      <c r="G15" s="115"/>
      <c r="H15" s="118">
        <v>3755000</v>
      </c>
      <c r="I15" s="118">
        <v>3749000</v>
      </c>
      <c r="J15" s="30">
        <v>3440799</v>
      </c>
      <c r="K15" s="117">
        <f t="shared" si="0"/>
        <v>0.9177911443051481</v>
      </c>
    </row>
    <row r="16" spans="1:11" s="27" customFormat="1" ht="15.75" customHeight="1">
      <c r="A16" s="27" t="s">
        <v>20</v>
      </c>
      <c r="B16" s="29" t="s">
        <v>21</v>
      </c>
      <c r="C16" s="29"/>
      <c r="D16" s="29"/>
      <c r="E16" s="29"/>
      <c r="F16" s="119"/>
      <c r="G16" s="120"/>
      <c r="H16" s="113">
        <f>SUM(H17)</f>
        <v>1340000</v>
      </c>
      <c r="I16" s="113">
        <f>SUM(I17)</f>
        <v>1340000</v>
      </c>
      <c r="J16" s="113">
        <f>SUM(J17)</f>
        <v>1241796</v>
      </c>
      <c r="K16" s="114">
        <f t="shared" si="0"/>
        <v>0.9267134328358209</v>
      </c>
    </row>
    <row r="17" spans="2:11" s="2" customFormat="1" ht="15.75">
      <c r="B17" s="7"/>
      <c r="C17" s="7"/>
      <c r="D17" s="7" t="s">
        <v>10</v>
      </c>
      <c r="E17" s="7"/>
      <c r="F17" s="115"/>
      <c r="G17" s="115"/>
      <c r="H17" s="118">
        <v>1340000</v>
      </c>
      <c r="I17" s="118">
        <v>1340000</v>
      </c>
      <c r="J17" s="30">
        <v>1241796</v>
      </c>
      <c r="K17" s="117">
        <f t="shared" si="0"/>
        <v>0.9267134328358209</v>
      </c>
    </row>
    <row r="18" spans="1:11" s="27" customFormat="1" ht="15.75">
      <c r="A18" s="27" t="s">
        <v>22</v>
      </c>
      <c r="B18" s="29" t="s">
        <v>23</v>
      </c>
      <c r="C18" s="29"/>
      <c r="D18" s="29"/>
      <c r="E18" s="29"/>
      <c r="F18" s="119"/>
      <c r="G18" s="112"/>
      <c r="H18" s="113">
        <f>SUM(H19+H26+H35+H48)</f>
        <v>1741000</v>
      </c>
      <c r="I18" s="113">
        <f>SUM(I19+I26+I35+I46+I48)</f>
        <v>2176000</v>
      </c>
      <c r="J18" s="113">
        <f>SUM(J19+J26+J35+J48+J46)</f>
        <v>1814274</v>
      </c>
      <c r="K18" s="114">
        <f t="shared" si="0"/>
        <v>0.833765625</v>
      </c>
    </row>
    <row r="19" spans="2:11" s="2" customFormat="1" ht="15.75">
      <c r="B19" s="7" t="s">
        <v>24</v>
      </c>
      <c r="C19" s="7"/>
      <c r="D19" s="7" t="s">
        <v>1</v>
      </c>
      <c r="E19" s="7"/>
      <c r="F19" s="121"/>
      <c r="G19" s="121"/>
      <c r="H19" s="116">
        <f>SUM(H20+H22)</f>
        <v>290000</v>
      </c>
      <c r="I19" s="116">
        <f>SUM(I20+I22)</f>
        <v>348000</v>
      </c>
      <c r="J19" s="116">
        <f>SUM(J20+J22)</f>
        <v>196582</v>
      </c>
      <c r="K19" s="117">
        <f t="shared" si="0"/>
        <v>0.5648908045977011</v>
      </c>
    </row>
    <row r="20" spans="2:11" s="2" customFormat="1" ht="15.75">
      <c r="B20" s="7"/>
      <c r="C20" s="7" t="s">
        <v>25</v>
      </c>
      <c r="D20" s="7" t="s">
        <v>26</v>
      </c>
      <c r="E20" s="7"/>
      <c r="F20" s="121"/>
      <c r="G20" s="121"/>
      <c r="H20" s="118">
        <f>SUM(H21)</f>
        <v>65000</v>
      </c>
      <c r="I20" s="118">
        <f>SUM(I21)</f>
        <v>65000</v>
      </c>
      <c r="J20" s="118">
        <f>SUM(J21)</f>
        <v>17671</v>
      </c>
      <c r="K20" s="117">
        <f t="shared" si="0"/>
        <v>0.2718615384615385</v>
      </c>
    </row>
    <row r="21" spans="2:11" s="2" customFormat="1" ht="15.75">
      <c r="B21" s="7"/>
      <c r="C21" s="7"/>
      <c r="D21" s="7"/>
      <c r="E21" s="7"/>
      <c r="F21" s="121" t="s">
        <v>208</v>
      </c>
      <c r="G21" s="121"/>
      <c r="H21" s="122">
        <v>65000</v>
      </c>
      <c r="I21" s="122">
        <v>65000</v>
      </c>
      <c r="J21" s="34">
        <v>17671</v>
      </c>
      <c r="K21" s="117">
        <f t="shared" si="0"/>
        <v>0.2718615384615385</v>
      </c>
    </row>
    <row r="22" spans="2:11" s="2" customFormat="1" ht="15.75">
      <c r="B22" s="7"/>
      <c r="C22" s="7" t="s">
        <v>27</v>
      </c>
      <c r="D22" s="7" t="s">
        <v>28</v>
      </c>
      <c r="E22" s="7"/>
      <c r="F22" s="115"/>
      <c r="G22" s="115"/>
      <c r="H22" s="118">
        <f>SUM(H23:H25)</f>
        <v>225000</v>
      </c>
      <c r="I22" s="118">
        <f>SUM(I23:I25)</f>
        <v>283000</v>
      </c>
      <c r="J22" s="118">
        <f>SUM(J23:J25)</f>
        <v>178911</v>
      </c>
      <c r="K22" s="117">
        <f t="shared" si="0"/>
        <v>0.6321943462897527</v>
      </c>
    </row>
    <row r="23" spans="1:11" s="2" customFormat="1" ht="15.75">
      <c r="A23" s="27"/>
      <c r="B23" s="28"/>
      <c r="C23" s="28"/>
      <c r="D23" s="123"/>
      <c r="E23" s="123"/>
      <c r="F23" s="115" t="s">
        <v>29</v>
      </c>
      <c r="G23" s="115"/>
      <c r="H23" s="122">
        <v>75000</v>
      </c>
      <c r="I23" s="122">
        <v>75000</v>
      </c>
      <c r="J23" s="34">
        <v>11355</v>
      </c>
      <c r="K23" s="117">
        <f t="shared" si="0"/>
        <v>0.1514</v>
      </c>
    </row>
    <row r="24" spans="1:11" s="2" customFormat="1" ht="15.75">
      <c r="A24" s="27"/>
      <c r="B24" s="28"/>
      <c r="C24" s="28"/>
      <c r="D24" s="123"/>
      <c r="E24" s="123"/>
      <c r="F24" s="115" t="s">
        <v>30</v>
      </c>
      <c r="G24" s="115"/>
      <c r="H24" s="122">
        <v>50000</v>
      </c>
      <c r="I24" s="122">
        <v>50000</v>
      </c>
      <c r="J24" s="34">
        <v>10000</v>
      </c>
      <c r="K24" s="117">
        <f t="shared" si="0"/>
        <v>0.2</v>
      </c>
    </row>
    <row r="25" spans="1:11" s="2" customFormat="1" ht="15.75">
      <c r="A25" s="27"/>
      <c r="B25" s="28"/>
      <c r="C25" s="28"/>
      <c r="D25" s="123"/>
      <c r="E25" s="123"/>
      <c r="F25" s="115" t="s">
        <v>8</v>
      </c>
      <c r="G25" s="115"/>
      <c r="H25" s="122">
        <v>100000</v>
      </c>
      <c r="I25" s="122">
        <v>158000</v>
      </c>
      <c r="J25" s="34">
        <v>157556</v>
      </c>
      <c r="K25" s="117">
        <f t="shared" si="0"/>
        <v>0.9971898734177215</v>
      </c>
    </row>
    <row r="26" spans="2:11" s="2" customFormat="1" ht="15.75">
      <c r="B26" s="7" t="s">
        <v>31</v>
      </c>
      <c r="C26" s="7"/>
      <c r="D26" s="7" t="s">
        <v>32</v>
      </c>
      <c r="E26" s="7"/>
      <c r="F26" s="115"/>
      <c r="G26" s="115"/>
      <c r="H26" s="116">
        <f>SUM(H27+H33)</f>
        <v>475000</v>
      </c>
      <c r="I26" s="116">
        <f>SUM(I27+I33)</f>
        <v>477000</v>
      </c>
      <c r="J26" s="116">
        <f>SUM(J27+J33)</f>
        <v>365430</v>
      </c>
      <c r="K26" s="117">
        <f t="shared" si="0"/>
        <v>0.7661006289308177</v>
      </c>
    </row>
    <row r="27" spans="2:11" s="2" customFormat="1" ht="15.75">
      <c r="B27" s="7"/>
      <c r="C27" s="7" t="s">
        <v>33</v>
      </c>
      <c r="D27" s="7" t="s">
        <v>34</v>
      </c>
      <c r="E27" s="7"/>
      <c r="F27" s="115"/>
      <c r="G27" s="115"/>
      <c r="H27" s="118">
        <f>SUM(H28:H32)</f>
        <v>290000</v>
      </c>
      <c r="I27" s="118">
        <f>SUM(I28:I32)</f>
        <v>292000</v>
      </c>
      <c r="J27" s="118">
        <f>SUM(J28:J32)</f>
        <v>245101</v>
      </c>
      <c r="K27" s="117">
        <f t="shared" si="0"/>
        <v>0.8393869863013699</v>
      </c>
    </row>
    <row r="28" spans="2:11" s="2" customFormat="1" ht="15.75">
      <c r="B28" s="7"/>
      <c r="C28" s="7"/>
      <c r="D28" s="7"/>
      <c r="E28" s="7"/>
      <c r="F28" s="115" t="s">
        <v>69</v>
      </c>
      <c r="G28" s="115"/>
      <c r="H28" s="122">
        <v>50000</v>
      </c>
      <c r="I28" s="122">
        <v>52000</v>
      </c>
      <c r="J28" s="34">
        <v>51901</v>
      </c>
      <c r="K28" s="117">
        <f t="shared" si="0"/>
        <v>0.9980961538461538</v>
      </c>
    </row>
    <row r="29" spans="2:11" s="2" customFormat="1" ht="15.75">
      <c r="B29" s="7"/>
      <c r="C29" s="7"/>
      <c r="D29" s="7"/>
      <c r="E29" s="7"/>
      <c r="F29" s="115" t="s">
        <v>232</v>
      </c>
      <c r="G29" s="115"/>
      <c r="H29" s="122">
        <v>20000</v>
      </c>
      <c r="I29" s="122">
        <v>20000</v>
      </c>
      <c r="J29" s="34">
        <v>19800</v>
      </c>
      <c r="K29" s="117">
        <f t="shared" si="0"/>
        <v>0.99</v>
      </c>
    </row>
    <row r="30" spans="2:11" s="2" customFormat="1" ht="15.75">
      <c r="B30" s="7"/>
      <c r="C30" s="7"/>
      <c r="D30" s="7"/>
      <c r="E30" s="7"/>
      <c r="F30" s="115" t="s">
        <v>268</v>
      </c>
      <c r="G30" s="115"/>
      <c r="H30" s="122">
        <v>20000</v>
      </c>
      <c r="I30" s="122">
        <v>20000</v>
      </c>
      <c r="J30" s="34">
        <v>0</v>
      </c>
      <c r="K30" s="117">
        <f t="shared" si="0"/>
        <v>0</v>
      </c>
    </row>
    <row r="31" spans="2:11" s="2" customFormat="1" ht="15.75">
      <c r="B31" s="7"/>
      <c r="C31" s="7"/>
      <c r="D31" s="7"/>
      <c r="E31" s="7"/>
      <c r="F31" s="115" t="s">
        <v>217</v>
      </c>
      <c r="G31" s="115"/>
      <c r="H31" s="122">
        <v>70000</v>
      </c>
      <c r="I31" s="122">
        <v>70000</v>
      </c>
      <c r="J31" s="34">
        <v>48000</v>
      </c>
      <c r="K31" s="117">
        <f t="shared" si="0"/>
        <v>0.6857142857142857</v>
      </c>
    </row>
    <row r="32" spans="2:11" s="2" customFormat="1" ht="15.75">
      <c r="B32" s="7"/>
      <c r="C32" s="7"/>
      <c r="D32" s="7"/>
      <c r="E32" s="7"/>
      <c r="F32" s="115" t="s">
        <v>218</v>
      </c>
      <c r="G32" s="115"/>
      <c r="H32" s="122">
        <v>130000</v>
      </c>
      <c r="I32" s="122">
        <v>130000</v>
      </c>
      <c r="J32" s="34">
        <v>125400</v>
      </c>
      <c r="K32" s="117">
        <f t="shared" si="0"/>
        <v>0.9646153846153847</v>
      </c>
    </row>
    <row r="33" spans="2:11" s="2" customFormat="1" ht="15.75">
      <c r="B33" s="7"/>
      <c r="C33" s="7" t="s">
        <v>35</v>
      </c>
      <c r="D33" s="7" t="s">
        <v>36</v>
      </c>
      <c r="E33" s="7"/>
      <c r="F33" s="115"/>
      <c r="G33" s="115"/>
      <c r="H33" s="118">
        <f>SUM(H34)</f>
        <v>185000</v>
      </c>
      <c r="I33" s="118">
        <f>SUM(I34)</f>
        <v>185000</v>
      </c>
      <c r="J33" s="118">
        <f>SUM(J34)</f>
        <v>120329</v>
      </c>
      <c r="K33" s="117">
        <f t="shared" si="0"/>
        <v>0.650427027027027</v>
      </c>
    </row>
    <row r="34" spans="2:11" s="2" customFormat="1" ht="15.75">
      <c r="B34" s="7"/>
      <c r="C34" s="7"/>
      <c r="D34" s="7"/>
      <c r="E34" s="7"/>
      <c r="F34" s="115" t="s">
        <v>2</v>
      </c>
      <c r="G34" s="115"/>
      <c r="H34" s="122">
        <v>185000</v>
      </c>
      <c r="I34" s="122">
        <v>185000</v>
      </c>
      <c r="J34" s="34">
        <v>120329</v>
      </c>
      <c r="K34" s="117">
        <f t="shared" si="0"/>
        <v>0.650427027027027</v>
      </c>
    </row>
    <row r="35" spans="2:11" s="2" customFormat="1" ht="15.75">
      <c r="B35" s="7" t="s">
        <v>37</v>
      </c>
      <c r="C35" s="7"/>
      <c r="D35" s="7" t="s">
        <v>38</v>
      </c>
      <c r="E35" s="7"/>
      <c r="F35" s="115"/>
      <c r="G35" s="115"/>
      <c r="H35" s="116">
        <f>SUM(H36+H40+H41)</f>
        <v>770000</v>
      </c>
      <c r="I35" s="116">
        <f>SUM(I36+I40+I41)</f>
        <v>1125000</v>
      </c>
      <c r="J35" s="116">
        <f>SUM(J36+J40+J41)</f>
        <v>1042423</v>
      </c>
      <c r="K35" s="117">
        <f t="shared" si="0"/>
        <v>0.9265982222222222</v>
      </c>
    </row>
    <row r="36" spans="2:11" s="2" customFormat="1" ht="15.75">
      <c r="B36" s="7"/>
      <c r="C36" s="7" t="s">
        <v>39</v>
      </c>
      <c r="D36" s="7" t="s">
        <v>40</v>
      </c>
      <c r="E36" s="7"/>
      <c r="F36" s="115"/>
      <c r="G36" s="115"/>
      <c r="H36" s="118">
        <f>SUM(H37:H39)</f>
        <v>195000</v>
      </c>
      <c r="I36" s="118">
        <f>SUM(I37:I39)</f>
        <v>440000</v>
      </c>
      <c r="J36" s="118">
        <f>SUM(J37:J39)</f>
        <v>412824</v>
      </c>
      <c r="K36" s="117">
        <f t="shared" si="0"/>
        <v>0.9382363636363636</v>
      </c>
    </row>
    <row r="37" spans="2:11" s="2" customFormat="1" ht="15.75">
      <c r="B37" s="7"/>
      <c r="C37" s="7"/>
      <c r="D37" s="7"/>
      <c r="E37" s="7"/>
      <c r="F37" s="115" t="s">
        <v>41</v>
      </c>
      <c r="G37" s="115"/>
      <c r="H37" s="122">
        <v>50000</v>
      </c>
      <c r="I37" s="122">
        <v>50000</v>
      </c>
      <c r="J37" s="34">
        <v>37171</v>
      </c>
      <c r="K37" s="117">
        <f t="shared" si="0"/>
        <v>0.74342</v>
      </c>
    </row>
    <row r="38" spans="2:11" s="2" customFormat="1" ht="15.75">
      <c r="B38" s="7"/>
      <c r="C38" s="7"/>
      <c r="D38" s="7"/>
      <c r="E38" s="7"/>
      <c r="F38" s="115" t="s">
        <v>42</v>
      </c>
      <c r="G38" s="115"/>
      <c r="H38" s="122">
        <v>130000</v>
      </c>
      <c r="I38" s="122">
        <v>375000</v>
      </c>
      <c r="J38" s="34">
        <v>367896</v>
      </c>
      <c r="K38" s="117">
        <f t="shared" si="0"/>
        <v>0.981056</v>
      </c>
    </row>
    <row r="39" spans="2:11" s="2" customFormat="1" ht="15.75">
      <c r="B39" s="7"/>
      <c r="C39" s="7"/>
      <c r="D39" s="7"/>
      <c r="E39" s="7"/>
      <c r="F39" s="115" t="s">
        <v>3</v>
      </c>
      <c r="G39" s="115"/>
      <c r="H39" s="122">
        <v>15000</v>
      </c>
      <c r="I39" s="122">
        <v>15000</v>
      </c>
      <c r="J39" s="34">
        <v>7757</v>
      </c>
      <c r="K39" s="117">
        <f t="shared" si="0"/>
        <v>0.5171333333333333</v>
      </c>
    </row>
    <row r="40" spans="2:11" s="2" customFormat="1" ht="15.75">
      <c r="B40" s="7"/>
      <c r="C40" s="7" t="s">
        <v>43</v>
      </c>
      <c r="D40" s="7" t="s">
        <v>4</v>
      </c>
      <c r="E40" s="7"/>
      <c r="F40" s="115"/>
      <c r="G40" s="115"/>
      <c r="H40" s="118">
        <v>50000</v>
      </c>
      <c r="I40" s="118">
        <v>50000</v>
      </c>
      <c r="J40" s="30">
        <v>11640</v>
      </c>
      <c r="K40" s="117">
        <f t="shared" si="0"/>
        <v>0.2328</v>
      </c>
    </row>
    <row r="41" spans="2:11" s="2" customFormat="1" ht="15.75">
      <c r="B41" s="7"/>
      <c r="C41" s="7" t="s">
        <v>44</v>
      </c>
      <c r="D41" s="7" t="s">
        <v>45</v>
      </c>
      <c r="E41" s="7"/>
      <c r="F41" s="115"/>
      <c r="G41" s="115"/>
      <c r="H41" s="118">
        <f>SUM(H42:H45)</f>
        <v>525000</v>
      </c>
      <c r="I41" s="118">
        <f>SUM(I42:I45)</f>
        <v>635000</v>
      </c>
      <c r="J41" s="118">
        <f>SUM(J42:J45)</f>
        <v>617959</v>
      </c>
      <c r="K41" s="117">
        <f t="shared" si="0"/>
        <v>0.9731637795275591</v>
      </c>
    </row>
    <row r="42" spans="2:11" s="2" customFormat="1" ht="15.75">
      <c r="B42" s="7"/>
      <c r="C42" s="7"/>
      <c r="D42" s="7"/>
      <c r="E42" s="7"/>
      <c r="F42" s="115" t="s">
        <v>219</v>
      </c>
      <c r="G42" s="115"/>
      <c r="H42" s="122">
        <v>5000</v>
      </c>
      <c r="I42" s="122">
        <v>5000</v>
      </c>
      <c r="J42" s="34">
        <v>2760</v>
      </c>
      <c r="K42" s="117">
        <f t="shared" si="0"/>
        <v>0.552</v>
      </c>
    </row>
    <row r="43" spans="2:11" s="2" customFormat="1" ht="15.75">
      <c r="B43" s="7"/>
      <c r="C43" s="7"/>
      <c r="D43" s="7"/>
      <c r="E43" s="7"/>
      <c r="F43" s="115" t="s">
        <v>220</v>
      </c>
      <c r="G43" s="115"/>
      <c r="H43" s="122">
        <v>180000</v>
      </c>
      <c r="I43" s="122">
        <v>180000</v>
      </c>
      <c r="J43" s="34">
        <v>167639</v>
      </c>
      <c r="K43" s="117">
        <f t="shared" si="0"/>
        <v>0.9313277777777778</v>
      </c>
    </row>
    <row r="44" spans="2:11" s="2" customFormat="1" ht="15.75">
      <c r="B44" s="7"/>
      <c r="C44" s="7"/>
      <c r="D44" s="7"/>
      <c r="E44" s="7"/>
      <c r="F44" s="115" t="s">
        <v>221</v>
      </c>
      <c r="G44" s="115"/>
      <c r="H44" s="122">
        <v>280000</v>
      </c>
      <c r="I44" s="122">
        <v>290000</v>
      </c>
      <c r="J44" s="34">
        <v>289179</v>
      </c>
      <c r="K44" s="117">
        <f t="shared" si="0"/>
        <v>0.9971689655172414</v>
      </c>
    </row>
    <row r="45" spans="2:11" s="2" customFormat="1" ht="15.75">
      <c r="B45" s="7"/>
      <c r="C45" s="7"/>
      <c r="D45" s="7"/>
      <c r="E45" s="7"/>
      <c r="F45" s="115" t="s">
        <v>222</v>
      </c>
      <c r="G45" s="115"/>
      <c r="H45" s="122">
        <v>60000</v>
      </c>
      <c r="I45" s="122">
        <v>160000</v>
      </c>
      <c r="J45" s="34">
        <v>158381</v>
      </c>
      <c r="K45" s="117">
        <f t="shared" si="0"/>
        <v>0.98988125</v>
      </c>
    </row>
    <row r="46" spans="2:11" s="2" customFormat="1" ht="15.75">
      <c r="B46" s="7" t="s">
        <v>145</v>
      </c>
      <c r="C46" s="7"/>
      <c r="D46" s="7" t="s">
        <v>454</v>
      </c>
      <c r="E46" s="7"/>
      <c r="F46" s="115"/>
      <c r="G46" s="115"/>
      <c r="H46" s="122"/>
      <c r="I46" s="116">
        <f>SUM(I47)</f>
        <v>20000</v>
      </c>
      <c r="J46" s="116">
        <f>SUM(J47)</f>
        <v>19910</v>
      </c>
      <c r="K46" s="117">
        <f t="shared" si="0"/>
        <v>0.9955</v>
      </c>
    </row>
    <row r="47" spans="2:11" s="2" customFormat="1" ht="15.75">
      <c r="B47" s="7"/>
      <c r="C47" s="7" t="s">
        <v>147</v>
      </c>
      <c r="D47" s="7" t="s">
        <v>455</v>
      </c>
      <c r="E47" s="7"/>
      <c r="F47" s="115"/>
      <c r="G47" s="115"/>
      <c r="H47" s="122"/>
      <c r="I47" s="118">
        <v>20000</v>
      </c>
      <c r="J47" s="118">
        <v>19910</v>
      </c>
      <c r="K47" s="117">
        <f t="shared" si="0"/>
        <v>0.9955</v>
      </c>
    </row>
    <row r="48" spans="2:11" s="2" customFormat="1" ht="15.75">
      <c r="B48" s="7" t="s">
        <v>47</v>
      </c>
      <c r="C48" s="7"/>
      <c r="D48" s="7" t="s">
        <v>48</v>
      </c>
      <c r="E48" s="7"/>
      <c r="F48" s="115"/>
      <c r="G48" s="115"/>
      <c r="H48" s="116">
        <f>SUM(H49:H50)</f>
        <v>206000</v>
      </c>
      <c r="I48" s="116">
        <f>SUM(I49:I50)</f>
        <v>206000</v>
      </c>
      <c r="J48" s="116">
        <f>SUM(J49:J50)</f>
        <v>189929</v>
      </c>
      <c r="K48" s="117">
        <f t="shared" si="0"/>
        <v>0.9219854368932039</v>
      </c>
    </row>
    <row r="49" spans="2:11" s="2" customFormat="1" ht="15.75">
      <c r="B49" s="7"/>
      <c r="C49" s="7" t="s">
        <v>49</v>
      </c>
      <c r="D49" s="7" t="s">
        <v>50</v>
      </c>
      <c r="E49" s="7"/>
      <c r="F49" s="115"/>
      <c r="G49" s="115"/>
      <c r="H49" s="118">
        <v>205000</v>
      </c>
      <c r="I49" s="118">
        <v>205000</v>
      </c>
      <c r="J49" s="4">
        <v>189929</v>
      </c>
      <c r="K49" s="117">
        <f t="shared" si="0"/>
        <v>0.9264829268292682</v>
      </c>
    </row>
    <row r="50" spans="2:11" s="2" customFormat="1" ht="15.75">
      <c r="B50" s="7"/>
      <c r="C50" s="7" t="s">
        <v>269</v>
      </c>
      <c r="D50" s="7" t="s">
        <v>270</v>
      </c>
      <c r="E50" s="7"/>
      <c r="F50" s="115"/>
      <c r="G50" s="115"/>
      <c r="H50" s="118">
        <v>1000</v>
      </c>
      <c r="I50" s="118">
        <v>1000</v>
      </c>
      <c r="J50" s="4">
        <v>0</v>
      </c>
      <c r="K50" s="117">
        <f t="shared" si="0"/>
        <v>0</v>
      </c>
    </row>
    <row r="51" spans="1:11" s="27" customFormat="1" ht="15.75">
      <c r="A51" s="27" t="s">
        <v>51</v>
      </c>
      <c r="B51" s="29" t="s">
        <v>52</v>
      </c>
      <c r="C51" s="29"/>
      <c r="D51" s="29"/>
      <c r="E51" s="29"/>
      <c r="F51" s="119"/>
      <c r="G51" s="112"/>
      <c r="H51" s="113">
        <f>SUM(H52+H57+H56)</f>
        <v>10677000</v>
      </c>
      <c r="I51" s="113">
        <f>SUM(I52+I57+I56)</f>
        <v>17390345</v>
      </c>
      <c r="J51" s="113">
        <f>SUM(J52+J57+J56)</f>
        <v>2400232</v>
      </c>
      <c r="K51" s="114">
        <f t="shared" si="0"/>
        <v>0.1380209535808519</v>
      </c>
    </row>
    <row r="52" spans="2:11" s="2" customFormat="1" ht="15.75">
      <c r="B52" s="7"/>
      <c r="C52" s="7" t="s">
        <v>53</v>
      </c>
      <c r="D52" s="7" t="s">
        <v>54</v>
      </c>
      <c r="E52" s="7"/>
      <c r="F52" s="115"/>
      <c r="G52" s="115"/>
      <c r="H52" s="118">
        <f>SUM(H53:H55)</f>
        <v>2057000</v>
      </c>
      <c r="I52" s="118">
        <f>SUM(I53:I55)</f>
        <v>2354800</v>
      </c>
      <c r="J52" s="118">
        <f>SUM(J53:J55)</f>
        <v>2353832</v>
      </c>
      <c r="K52" s="117">
        <f t="shared" si="0"/>
        <v>0.9995889247494479</v>
      </c>
    </row>
    <row r="53" spans="2:11" s="2" customFormat="1" ht="31.5" customHeight="1">
      <c r="B53" s="7"/>
      <c r="C53" s="7"/>
      <c r="D53" s="7"/>
      <c r="E53" s="7"/>
      <c r="F53" s="124" t="s">
        <v>9</v>
      </c>
      <c r="G53" s="124"/>
      <c r="H53" s="125">
        <v>1750000</v>
      </c>
      <c r="I53" s="125">
        <v>2047800</v>
      </c>
      <c r="J53" s="34">
        <v>2047000</v>
      </c>
      <c r="K53" s="117">
        <f t="shared" si="0"/>
        <v>0.9996093368493016</v>
      </c>
    </row>
    <row r="54" spans="2:11" s="2" customFormat="1" ht="16.5" customHeight="1">
      <c r="B54" s="7"/>
      <c r="C54" s="7"/>
      <c r="D54" s="7"/>
      <c r="E54" s="7"/>
      <c r="F54" s="124" t="s">
        <v>456</v>
      </c>
      <c r="G54" s="124"/>
      <c r="H54" s="125">
        <v>142000</v>
      </c>
      <c r="I54" s="125">
        <v>142000</v>
      </c>
      <c r="J54" s="34">
        <v>142000</v>
      </c>
      <c r="K54" s="117">
        <f t="shared" si="0"/>
        <v>1</v>
      </c>
    </row>
    <row r="55" spans="2:11" s="2" customFormat="1" ht="15.75">
      <c r="B55" s="7"/>
      <c r="C55" s="7"/>
      <c r="D55" s="7"/>
      <c r="E55" s="7"/>
      <c r="F55" s="115" t="s">
        <v>247</v>
      </c>
      <c r="G55" s="126"/>
      <c r="H55" s="122">
        <v>165000</v>
      </c>
      <c r="I55" s="122">
        <v>165000</v>
      </c>
      <c r="J55" s="34">
        <v>164832</v>
      </c>
      <c r="K55" s="117">
        <f t="shared" si="0"/>
        <v>0.9989818181818182</v>
      </c>
    </row>
    <row r="56" spans="2:11" s="2" customFormat="1" ht="15.75">
      <c r="B56" s="7"/>
      <c r="C56" s="7" t="s">
        <v>271</v>
      </c>
      <c r="D56" s="7" t="s">
        <v>272</v>
      </c>
      <c r="E56" s="7"/>
      <c r="F56" s="115"/>
      <c r="G56" s="126"/>
      <c r="H56" s="122">
        <v>60000</v>
      </c>
      <c r="I56" s="122">
        <v>60000</v>
      </c>
      <c r="J56" s="34">
        <v>46400</v>
      </c>
      <c r="K56" s="117">
        <f t="shared" si="0"/>
        <v>0.7733333333333333</v>
      </c>
    </row>
    <row r="57" spans="2:11" s="2" customFormat="1" ht="15.75">
      <c r="B57" s="7"/>
      <c r="C57" s="7" t="s">
        <v>242</v>
      </c>
      <c r="D57" s="7" t="s">
        <v>55</v>
      </c>
      <c r="E57" s="7"/>
      <c r="F57" s="115"/>
      <c r="G57" s="115"/>
      <c r="H57" s="122">
        <v>8560000</v>
      </c>
      <c r="I57" s="122">
        <v>14975545</v>
      </c>
      <c r="J57" s="34">
        <v>0</v>
      </c>
      <c r="K57" s="117">
        <f t="shared" si="0"/>
        <v>0</v>
      </c>
    </row>
    <row r="58" spans="1:11" s="27" customFormat="1" ht="33" customHeight="1">
      <c r="A58" s="31" t="s">
        <v>257</v>
      </c>
      <c r="B58" s="80"/>
      <c r="C58" s="80"/>
      <c r="D58" s="80"/>
      <c r="E58" s="80"/>
      <c r="F58" s="138"/>
      <c r="G58" s="138"/>
      <c r="H58" s="135">
        <f aca="true" t="shared" si="1" ref="H58:J59">SUM(H59)</f>
        <v>3450000</v>
      </c>
      <c r="I58" s="135">
        <f t="shared" si="1"/>
        <v>3579000</v>
      </c>
      <c r="J58" s="135">
        <f t="shared" si="1"/>
        <v>3578891</v>
      </c>
      <c r="K58" s="134">
        <f t="shared" si="0"/>
        <v>0.9999695445655211</v>
      </c>
    </row>
    <row r="59" spans="1:11" s="27" customFormat="1" ht="15.75">
      <c r="A59" s="27" t="s">
        <v>71</v>
      </c>
      <c r="B59" s="28" t="s">
        <v>58</v>
      </c>
      <c r="C59" s="28"/>
      <c r="D59" s="28"/>
      <c r="E59" s="28"/>
      <c r="F59" s="112"/>
      <c r="G59" s="112"/>
      <c r="H59" s="113">
        <f t="shared" si="1"/>
        <v>3450000</v>
      </c>
      <c r="I59" s="113">
        <f t="shared" si="1"/>
        <v>3579000</v>
      </c>
      <c r="J59" s="113">
        <f t="shared" si="1"/>
        <v>3578891</v>
      </c>
      <c r="K59" s="114">
        <f t="shared" si="0"/>
        <v>0.9999695445655211</v>
      </c>
    </row>
    <row r="60" spans="2:11" s="2" customFormat="1" ht="15.75">
      <c r="B60" s="7"/>
      <c r="C60" s="7" t="s">
        <v>237</v>
      </c>
      <c r="D60" s="7" t="s">
        <v>238</v>
      </c>
      <c r="E60" s="7"/>
      <c r="F60" s="115"/>
      <c r="G60" s="115"/>
      <c r="H60" s="122">
        <v>3450000</v>
      </c>
      <c r="I60" s="122">
        <v>3579000</v>
      </c>
      <c r="J60" s="34">
        <v>3578891</v>
      </c>
      <c r="K60" s="117">
        <f t="shared" si="0"/>
        <v>0.9999695445655211</v>
      </c>
    </row>
    <row r="61" spans="1:11" s="2" customFormat="1" ht="32.25" customHeight="1">
      <c r="A61" s="317" t="s">
        <v>70</v>
      </c>
      <c r="B61" s="318"/>
      <c r="C61" s="318"/>
      <c r="D61" s="318"/>
      <c r="E61" s="318"/>
      <c r="F61" s="329"/>
      <c r="G61" s="139"/>
      <c r="H61" s="135">
        <f aca="true" t="shared" si="2" ref="H61:J63">SUM(H62)</f>
        <v>19595000</v>
      </c>
      <c r="I61" s="135">
        <f t="shared" si="2"/>
        <v>24823000</v>
      </c>
      <c r="J61" s="135">
        <f t="shared" si="2"/>
        <v>24822976</v>
      </c>
      <c r="K61" s="134">
        <f t="shared" si="0"/>
        <v>0.9999990331547355</v>
      </c>
    </row>
    <row r="62" spans="1:11" s="27" customFormat="1" ht="15.75">
      <c r="A62" s="27" t="s">
        <v>71</v>
      </c>
      <c r="B62" s="29" t="s">
        <v>58</v>
      </c>
      <c r="C62" s="29"/>
      <c r="D62" s="29"/>
      <c r="E62" s="29"/>
      <c r="F62" s="119"/>
      <c r="G62" s="112"/>
      <c r="H62" s="113">
        <f t="shared" si="2"/>
        <v>19595000</v>
      </c>
      <c r="I62" s="113">
        <f t="shared" si="2"/>
        <v>24823000</v>
      </c>
      <c r="J62" s="113">
        <f t="shared" si="2"/>
        <v>24822976</v>
      </c>
      <c r="K62" s="114">
        <f t="shared" si="0"/>
        <v>0.9999990331547355</v>
      </c>
    </row>
    <row r="63" spans="2:11" s="2" customFormat="1" ht="15.75">
      <c r="B63" s="7" t="s">
        <v>59</v>
      </c>
      <c r="C63" s="7" t="s">
        <v>60</v>
      </c>
      <c r="D63" s="7"/>
      <c r="E63" s="7"/>
      <c r="F63" s="115"/>
      <c r="G63" s="115"/>
      <c r="H63" s="118">
        <f t="shared" si="2"/>
        <v>19595000</v>
      </c>
      <c r="I63" s="118">
        <f t="shared" si="2"/>
        <v>24823000</v>
      </c>
      <c r="J63" s="118">
        <f t="shared" si="2"/>
        <v>24822976</v>
      </c>
      <c r="K63" s="117">
        <f t="shared" si="0"/>
        <v>0.9999990331547355</v>
      </c>
    </row>
    <row r="64" spans="1:11" s="2" customFormat="1" ht="15.75">
      <c r="A64" s="32"/>
      <c r="B64" s="140"/>
      <c r="C64" s="140" t="s">
        <v>61</v>
      </c>
      <c r="D64" s="140" t="s">
        <v>72</v>
      </c>
      <c r="E64" s="140"/>
      <c r="F64" s="115"/>
      <c r="G64" s="115"/>
      <c r="H64" s="122">
        <v>19595000</v>
      </c>
      <c r="I64" s="122">
        <v>24823000</v>
      </c>
      <c r="J64" s="34">
        <v>24822976</v>
      </c>
      <c r="K64" s="117">
        <f t="shared" si="0"/>
        <v>0.9999990331547355</v>
      </c>
    </row>
    <row r="65" spans="1:11" s="2" customFormat="1" ht="32.25" customHeight="1">
      <c r="A65" s="317" t="s">
        <v>73</v>
      </c>
      <c r="B65" s="318"/>
      <c r="C65" s="318"/>
      <c r="D65" s="318"/>
      <c r="E65" s="318"/>
      <c r="F65" s="329"/>
      <c r="G65" s="132"/>
      <c r="H65" s="135">
        <f>SUM(H66+H69+H71+H86+H90)</f>
        <v>4930000</v>
      </c>
      <c r="I65" s="135">
        <f>SUM(I71+I90+I66+I69+I86)</f>
        <v>6452000</v>
      </c>
      <c r="J65" s="135">
        <f>SUM(J71+J90+J66+J69+J86)</f>
        <v>5933969</v>
      </c>
      <c r="K65" s="134">
        <f t="shared" si="0"/>
        <v>0.9197100123992561</v>
      </c>
    </row>
    <row r="66" spans="1:11" s="27" customFormat="1" ht="15.75">
      <c r="A66" s="27" t="s">
        <v>13</v>
      </c>
      <c r="B66" s="28" t="s">
        <v>5</v>
      </c>
      <c r="C66" s="28"/>
      <c r="D66" s="28"/>
      <c r="E66" s="28"/>
      <c r="F66" s="112"/>
      <c r="G66" s="112"/>
      <c r="H66" s="113">
        <f aca="true" t="shared" si="3" ref="H66:J67">SUM(H67)</f>
        <v>20000</v>
      </c>
      <c r="I66" s="113">
        <f t="shared" si="3"/>
        <v>20000</v>
      </c>
      <c r="J66" s="113">
        <f t="shared" si="3"/>
        <v>19653</v>
      </c>
      <c r="K66" s="114">
        <f t="shared" si="0"/>
        <v>0.98265</v>
      </c>
    </row>
    <row r="67" spans="2:11" s="2" customFormat="1" ht="15.75">
      <c r="B67" s="7" t="s">
        <v>18</v>
      </c>
      <c r="C67" s="7"/>
      <c r="D67" s="7" t="s">
        <v>0</v>
      </c>
      <c r="E67" s="7"/>
      <c r="F67" s="115"/>
      <c r="G67" s="115"/>
      <c r="H67" s="116">
        <f t="shared" si="3"/>
        <v>20000</v>
      </c>
      <c r="I67" s="116">
        <f t="shared" si="3"/>
        <v>20000</v>
      </c>
      <c r="J67" s="116">
        <f t="shared" si="3"/>
        <v>19653</v>
      </c>
      <c r="K67" s="117">
        <f t="shared" si="0"/>
        <v>0.98265</v>
      </c>
    </row>
    <row r="68" spans="2:11" s="2" customFormat="1" ht="15.75">
      <c r="B68" s="7"/>
      <c r="C68" s="7" t="s">
        <v>281</v>
      </c>
      <c r="D68" s="7" t="s">
        <v>282</v>
      </c>
      <c r="E68" s="7"/>
      <c r="F68" s="115"/>
      <c r="G68" s="115"/>
      <c r="H68" s="118">
        <v>20000</v>
      </c>
      <c r="I68" s="118">
        <v>20000</v>
      </c>
      <c r="J68" s="30">
        <v>19653</v>
      </c>
      <c r="K68" s="117">
        <f t="shared" si="0"/>
        <v>0.98265</v>
      </c>
    </row>
    <row r="69" spans="1:11" s="27" customFormat="1" ht="15.75" customHeight="1">
      <c r="A69" s="27" t="s">
        <v>20</v>
      </c>
      <c r="B69" s="29" t="s">
        <v>21</v>
      </c>
      <c r="C69" s="29"/>
      <c r="D69" s="29"/>
      <c r="E69" s="29"/>
      <c r="F69" s="119"/>
      <c r="G69" s="120"/>
      <c r="H69" s="113">
        <f>SUM(H70)</f>
        <v>5000</v>
      </c>
      <c r="I69" s="113">
        <f>SUM(I70)</f>
        <v>5000</v>
      </c>
      <c r="J69" s="113">
        <f>SUM(J70)</f>
        <v>3891</v>
      </c>
      <c r="K69" s="114">
        <f t="shared" si="0"/>
        <v>0.7782</v>
      </c>
    </row>
    <row r="70" spans="2:11" s="2" customFormat="1" ht="15.75">
      <c r="B70" s="7"/>
      <c r="C70" s="7"/>
      <c r="D70" s="7" t="s">
        <v>283</v>
      </c>
      <c r="E70" s="7"/>
      <c r="F70" s="115"/>
      <c r="G70" s="115"/>
      <c r="H70" s="118">
        <v>5000</v>
      </c>
      <c r="I70" s="118">
        <v>5000</v>
      </c>
      <c r="J70" s="30">
        <v>3891</v>
      </c>
      <c r="K70" s="117">
        <f t="shared" si="0"/>
        <v>0.7782</v>
      </c>
    </row>
    <row r="71" spans="1:11" s="27" customFormat="1" ht="15.75">
      <c r="A71" s="27" t="s">
        <v>22</v>
      </c>
      <c r="B71" s="29" t="s">
        <v>23</v>
      </c>
      <c r="C71" s="29"/>
      <c r="D71" s="29"/>
      <c r="E71" s="29"/>
      <c r="F71" s="119"/>
      <c r="G71" s="112"/>
      <c r="H71" s="136">
        <f>SUM(H72+H76+H84)</f>
        <v>1385000</v>
      </c>
      <c r="I71" s="136">
        <f>SUM(I72+I76+I84)</f>
        <v>1712000</v>
      </c>
      <c r="J71" s="136">
        <f>SUM(J72+J76+J84)</f>
        <v>1501405</v>
      </c>
      <c r="K71" s="114">
        <f t="shared" si="0"/>
        <v>0.8769889018691589</v>
      </c>
    </row>
    <row r="72" spans="2:11" s="2" customFormat="1" ht="15.75">
      <c r="B72" s="7" t="s">
        <v>24</v>
      </c>
      <c r="C72" s="7"/>
      <c r="D72" s="7" t="s">
        <v>1</v>
      </c>
      <c r="E72" s="7"/>
      <c r="F72" s="121"/>
      <c r="G72" s="121"/>
      <c r="H72" s="137">
        <f>SUM(H73)</f>
        <v>570000</v>
      </c>
      <c r="I72" s="137">
        <f>SUM(I73)</f>
        <v>570000</v>
      </c>
      <c r="J72" s="137">
        <f>SUM(J73)</f>
        <v>426504</v>
      </c>
      <c r="K72" s="117">
        <f t="shared" si="0"/>
        <v>0.7482526315789474</v>
      </c>
    </row>
    <row r="73" spans="2:11" s="2" customFormat="1" ht="15.75">
      <c r="B73" s="7"/>
      <c r="C73" s="7" t="s">
        <v>27</v>
      </c>
      <c r="D73" s="7" t="s">
        <v>28</v>
      </c>
      <c r="E73" s="7"/>
      <c r="F73" s="115"/>
      <c r="G73" s="115"/>
      <c r="H73" s="118">
        <f>SUM(H74:H75)</f>
        <v>570000</v>
      </c>
      <c r="I73" s="118">
        <f>SUM(I74:I75)</f>
        <v>570000</v>
      </c>
      <c r="J73" s="118">
        <f>SUM(J74:J75)</f>
        <v>426504</v>
      </c>
      <c r="K73" s="117">
        <f t="shared" si="0"/>
        <v>0.7482526315789474</v>
      </c>
    </row>
    <row r="74" spans="1:11" s="2" customFormat="1" ht="15.75">
      <c r="A74" s="27"/>
      <c r="B74" s="28"/>
      <c r="C74" s="28"/>
      <c r="D74" s="123"/>
      <c r="E74" s="123"/>
      <c r="F74" s="115" t="s">
        <v>223</v>
      </c>
      <c r="G74" s="115"/>
      <c r="H74" s="122">
        <v>50000</v>
      </c>
      <c r="I74" s="122">
        <v>50000</v>
      </c>
      <c r="J74" s="34">
        <v>33884</v>
      </c>
      <c r="K74" s="117">
        <f t="shared" si="0"/>
        <v>0.67768</v>
      </c>
    </row>
    <row r="75" spans="1:11" s="2" customFormat="1" ht="15.75">
      <c r="A75" s="27"/>
      <c r="B75" s="28"/>
      <c r="C75" s="28"/>
      <c r="D75" s="123"/>
      <c r="E75" s="123"/>
      <c r="F75" s="115" t="s">
        <v>8</v>
      </c>
      <c r="G75" s="115"/>
      <c r="H75" s="122">
        <v>520000</v>
      </c>
      <c r="I75" s="122">
        <v>520000</v>
      </c>
      <c r="J75" s="34">
        <v>392620</v>
      </c>
      <c r="K75" s="117">
        <f t="shared" si="0"/>
        <v>0.7550384615384615</v>
      </c>
    </row>
    <row r="76" spans="2:11" s="2" customFormat="1" ht="15.75">
      <c r="B76" s="7" t="s">
        <v>37</v>
      </c>
      <c r="C76" s="7"/>
      <c r="D76" s="7" t="s">
        <v>38</v>
      </c>
      <c r="E76" s="7"/>
      <c r="F76" s="115"/>
      <c r="G76" s="115"/>
      <c r="H76" s="137">
        <f>SUM(H77+H80+H81)</f>
        <v>645000</v>
      </c>
      <c r="I76" s="137">
        <f>SUM(I77+I80+I81)</f>
        <v>902000</v>
      </c>
      <c r="J76" s="137">
        <f>SUM(J77+J80+J81)</f>
        <v>835729</v>
      </c>
      <c r="K76" s="117">
        <f aca="true" t="shared" si="4" ref="K76:K150">J76/I76</f>
        <v>0.9265288248337029</v>
      </c>
    </row>
    <row r="77" spans="2:11" s="2" customFormat="1" ht="15.75">
      <c r="B77" s="7"/>
      <c r="C77" s="7" t="s">
        <v>39</v>
      </c>
      <c r="D77" s="7" t="s">
        <v>40</v>
      </c>
      <c r="E77" s="7"/>
      <c r="F77" s="115"/>
      <c r="G77" s="115"/>
      <c r="H77" s="118">
        <f>SUM(H78:H79)</f>
        <v>55000</v>
      </c>
      <c r="I77" s="118">
        <f>SUM(I78:I79)</f>
        <v>55000</v>
      </c>
      <c r="J77" s="118">
        <f>SUM(J78:J79)</f>
        <v>37050</v>
      </c>
      <c r="K77" s="117">
        <f t="shared" si="4"/>
        <v>0.6736363636363636</v>
      </c>
    </row>
    <row r="78" spans="2:11" s="2" customFormat="1" ht="15.75">
      <c r="B78" s="7"/>
      <c r="C78" s="7"/>
      <c r="D78" s="7"/>
      <c r="E78" s="7"/>
      <c r="F78" s="115" t="s">
        <v>41</v>
      </c>
      <c r="G78" s="115"/>
      <c r="H78" s="122">
        <v>15000</v>
      </c>
      <c r="I78" s="122">
        <v>15000</v>
      </c>
      <c r="J78" s="34">
        <v>10919</v>
      </c>
      <c r="K78" s="117">
        <f t="shared" si="4"/>
        <v>0.7279333333333333</v>
      </c>
    </row>
    <row r="79" spans="2:11" s="2" customFormat="1" ht="15.75">
      <c r="B79" s="7"/>
      <c r="C79" s="7"/>
      <c r="D79" s="7"/>
      <c r="E79" s="7"/>
      <c r="F79" s="115" t="s">
        <v>3</v>
      </c>
      <c r="G79" s="115"/>
      <c r="H79" s="122">
        <v>40000</v>
      </c>
      <c r="I79" s="122">
        <v>40000</v>
      </c>
      <c r="J79" s="34">
        <v>26131</v>
      </c>
      <c r="K79" s="117">
        <f t="shared" si="4"/>
        <v>0.653275</v>
      </c>
    </row>
    <row r="80" spans="2:11" s="2" customFormat="1" ht="15.75">
      <c r="B80" s="7"/>
      <c r="C80" s="7" t="s">
        <v>43</v>
      </c>
      <c r="D80" s="7" t="s">
        <v>4</v>
      </c>
      <c r="E80" s="7"/>
      <c r="F80" s="115"/>
      <c r="G80" s="115"/>
      <c r="H80" s="118">
        <v>200000</v>
      </c>
      <c r="I80" s="118">
        <v>328000</v>
      </c>
      <c r="J80" s="30">
        <v>327734</v>
      </c>
      <c r="K80" s="117">
        <f t="shared" si="4"/>
        <v>0.9991890243902439</v>
      </c>
    </row>
    <row r="81" spans="2:11" s="2" customFormat="1" ht="15.75">
      <c r="B81" s="7"/>
      <c r="C81" s="7" t="s">
        <v>44</v>
      </c>
      <c r="D81" s="7" t="s">
        <v>45</v>
      </c>
      <c r="E81" s="7"/>
      <c r="F81" s="115"/>
      <c r="G81" s="115"/>
      <c r="H81" s="118">
        <f>SUM(H82:H83)</f>
        <v>390000</v>
      </c>
      <c r="I81" s="118">
        <f>SUM(I82:I83)</f>
        <v>519000</v>
      </c>
      <c r="J81" s="118">
        <f>SUM(J82:J83)</f>
        <v>470945</v>
      </c>
      <c r="K81" s="117">
        <f t="shared" si="4"/>
        <v>0.9074084778420038</v>
      </c>
    </row>
    <row r="82" spans="2:11" s="2" customFormat="1" ht="15.75">
      <c r="B82" s="7"/>
      <c r="C82" s="7"/>
      <c r="D82" s="7"/>
      <c r="E82" s="7"/>
      <c r="F82" s="115" t="s">
        <v>222</v>
      </c>
      <c r="G82" s="115"/>
      <c r="H82" s="122">
        <v>220000</v>
      </c>
      <c r="I82" s="122">
        <v>231000</v>
      </c>
      <c r="J82" s="34">
        <v>183445</v>
      </c>
      <c r="K82" s="117">
        <f t="shared" si="4"/>
        <v>0.7941341991341991</v>
      </c>
    </row>
    <row r="83" spans="2:11" s="2" customFormat="1" ht="15.75">
      <c r="B83" s="7"/>
      <c r="C83" s="7"/>
      <c r="D83" s="7"/>
      <c r="E83" s="7"/>
      <c r="F83" s="115" t="s">
        <v>74</v>
      </c>
      <c r="G83" s="115"/>
      <c r="H83" s="122">
        <v>170000</v>
      </c>
      <c r="I83" s="122">
        <v>288000</v>
      </c>
      <c r="J83" s="34">
        <v>287500</v>
      </c>
      <c r="K83" s="117">
        <f t="shared" si="4"/>
        <v>0.9982638888888888</v>
      </c>
    </row>
    <row r="84" spans="2:11" s="2" customFormat="1" ht="15.75">
      <c r="B84" s="7" t="s">
        <v>47</v>
      </c>
      <c r="C84" s="7"/>
      <c r="D84" s="7" t="s">
        <v>48</v>
      </c>
      <c r="E84" s="7"/>
      <c r="F84" s="115"/>
      <c r="G84" s="115"/>
      <c r="H84" s="137">
        <f>SUM(H85)</f>
        <v>170000</v>
      </c>
      <c r="I84" s="137">
        <f>SUM(I85)</f>
        <v>240000</v>
      </c>
      <c r="J84" s="137">
        <f>SUM(J85)</f>
        <v>239172</v>
      </c>
      <c r="K84" s="117">
        <f t="shared" si="4"/>
        <v>0.99655</v>
      </c>
    </row>
    <row r="85" spans="2:11" s="2" customFormat="1" ht="15.75">
      <c r="B85" s="7"/>
      <c r="C85" s="7" t="s">
        <v>49</v>
      </c>
      <c r="D85" s="7" t="s">
        <v>50</v>
      </c>
      <c r="E85" s="7"/>
      <c r="F85" s="115"/>
      <c r="G85" s="115"/>
      <c r="H85" s="122">
        <v>170000</v>
      </c>
      <c r="I85" s="122">
        <v>240000</v>
      </c>
      <c r="J85" s="34">
        <v>239172</v>
      </c>
      <c r="K85" s="117">
        <f t="shared" si="4"/>
        <v>0.99655</v>
      </c>
    </row>
    <row r="86" spans="1:11" s="2" customFormat="1" ht="15.75">
      <c r="A86" s="27" t="s">
        <v>174</v>
      </c>
      <c r="B86" s="28" t="s">
        <v>175</v>
      </c>
      <c r="C86" s="7"/>
      <c r="D86" s="7"/>
      <c r="E86" s="7"/>
      <c r="F86" s="143"/>
      <c r="G86" s="143"/>
      <c r="H86" s="144">
        <f>SUM(H87:H89)</f>
        <v>3326000</v>
      </c>
      <c r="I86" s="144">
        <f>SUM(I87:I89)</f>
        <v>4419000</v>
      </c>
      <c r="J86" s="144">
        <f>SUM(J87:J89)</f>
        <v>4113780</v>
      </c>
      <c r="K86" s="114">
        <f t="shared" si="4"/>
        <v>0.9309300746775289</v>
      </c>
    </row>
    <row r="87" spans="1:11" s="2" customFormat="1" ht="15.75">
      <c r="A87" s="27"/>
      <c r="B87" s="7" t="s">
        <v>457</v>
      </c>
      <c r="C87" s="7" t="s">
        <v>458</v>
      </c>
      <c r="D87" s="7"/>
      <c r="E87" s="7"/>
      <c r="F87" s="143"/>
      <c r="G87" s="143"/>
      <c r="H87" s="144"/>
      <c r="I87" s="145">
        <v>925000</v>
      </c>
      <c r="J87" s="145">
        <v>924000</v>
      </c>
      <c r="K87" s="117">
        <f t="shared" si="4"/>
        <v>0.9989189189189189</v>
      </c>
    </row>
    <row r="88" spans="2:11" s="2" customFormat="1" ht="15.75">
      <c r="B88" s="7" t="s">
        <v>288</v>
      </c>
      <c r="C88" s="7" t="s">
        <v>289</v>
      </c>
      <c r="D88" s="7"/>
      <c r="E88" s="7"/>
      <c r="F88" s="143"/>
      <c r="G88" s="143"/>
      <c r="H88" s="145">
        <v>2619000</v>
      </c>
      <c r="I88" s="145">
        <v>2619000</v>
      </c>
      <c r="J88" s="30">
        <v>2315197</v>
      </c>
      <c r="K88" s="117">
        <f t="shared" si="4"/>
        <v>0.8840003818251241</v>
      </c>
    </row>
    <row r="89" spans="2:11" s="2" customFormat="1" ht="15.75">
      <c r="B89" s="7" t="s">
        <v>274</v>
      </c>
      <c r="C89" s="7" t="s">
        <v>290</v>
      </c>
      <c r="D89" s="7"/>
      <c r="E89" s="7"/>
      <c r="F89" s="143"/>
      <c r="G89" s="143"/>
      <c r="H89" s="145">
        <v>707000</v>
      </c>
      <c r="I89" s="145">
        <v>875000</v>
      </c>
      <c r="J89" s="30">
        <v>874583</v>
      </c>
      <c r="K89" s="117">
        <f t="shared" si="4"/>
        <v>0.9995234285714286</v>
      </c>
    </row>
    <row r="90" spans="1:11" s="27" customFormat="1" ht="15.75">
      <c r="A90" s="27" t="s">
        <v>152</v>
      </c>
      <c r="B90" s="29" t="s">
        <v>153</v>
      </c>
      <c r="C90" s="29"/>
      <c r="D90" s="29"/>
      <c r="E90" s="29"/>
      <c r="F90" s="146"/>
      <c r="G90" s="147"/>
      <c r="H90" s="144">
        <f>SUM(H91:H92)</f>
        <v>194000</v>
      </c>
      <c r="I90" s="144">
        <f>SUM(I91:I92)</f>
        <v>296000</v>
      </c>
      <c r="J90" s="144">
        <f>SUM(J91:J92)</f>
        <v>295240</v>
      </c>
      <c r="K90" s="114">
        <f t="shared" si="4"/>
        <v>0.9974324324324324</v>
      </c>
    </row>
    <row r="91" spans="2:11" s="2" customFormat="1" ht="15.75">
      <c r="B91" s="7" t="s">
        <v>248</v>
      </c>
      <c r="C91" s="7"/>
      <c r="D91" s="7" t="s">
        <v>249</v>
      </c>
      <c r="E91" s="7"/>
      <c r="F91" s="143"/>
      <c r="G91" s="148"/>
      <c r="H91" s="145">
        <v>152000</v>
      </c>
      <c r="I91" s="145">
        <v>233000</v>
      </c>
      <c r="J91" s="30">
        <v>232472</v>
      </c>
      <c r="K91" s="117">
        <f t="shared" si="4"/>
        <v>0.9977339055793991</v>
      </c>
    </row>
    <row r="92" spans="2:11" s="2" customFormat="1" ht="15.75">
      <c r="B92" s="7" t="s">
        <v>250</v>
      </c>
      <c r="C92" s="7"/>
      <c r="D92" s="7" t="s">
        <v>251</v>
      </c>
      <c r="E92" s="7"/>
      <c r="F92" s="143"/>
      <c r="G92" s="148"/>
      <c r="H92" s="145">
        <v>42000</v>
      </c>
      <c r="I92" s="145">
        <v>63000</v>
      </c>
      <c r="J92" s="30">
        <v>62768</v>
      </c>
      <c r="K92" s="117">
        <f t="shared" si="4"/>
        <v>0.9963174603174603</v>
      </c>
    </row>
    <row r="93" spans="1:11" s="27" customFormat="1" ht="30" customHeight="1">
      <c r="A93" s="31" t="s">
        <v>459</v>
      </c>
      <c r="B93" s="80"/>
      <c r="C93" s="80"/>
      <c r="D93" s="80"/>
      <c r="E93" s="80"/>
      <c r="F93" s="138"/>
      <c r="G93" s="138"/>
      <c r="H93" s="135"/>
      <c r="I93" s="135">
        <f>SUM(I94)</f>
        <v>21000</v>
      </c>
      <c r="J93" s="135">
        <f>SUM(J94)</f>
        <v>20060</v>
      </c>
      <c r="K93" s="134">
        <f t="shared" si="4"/>
        <v>0.9552380952380952</v>
      </c>
    </row>
    <row r="94" spans="1:11" s="2" customFormat="1" ht="15.75">
      <c r="A94" s="27" t="s">
        <v>22</v>
      </c>
      <c r="B94" s="29" t="s">
        <v>23</v>
      </c>
      <c r="C94" s="7"/>
      <c r="D94" s="7"/>
      <c r="E94" s="7"/>
      <c r="F94" s="140"/>
      <c r="G94" s="153"/>
      <c r="H94" s="37"/>
      <c r="I94" s="82">
        <f>SUM(I95,I97)</f>
        <v>21000</v>
      </c>
      <c r="J94" s="82">
        <f>SUM(J95,J97)</f>
        <v>20060</v>
      </c>
      <c r="K94" s="117">
        <f t="shared" si="4"/>
        <v>0.9552380952380952</v>
      </c>
    </row>
    <row r="95" spans="2:11" s="2" customFormat="1" ht="15.75">
      <c r="B95" s="7" t="s">
        <v>24</v>
      </c>
      <c r="C95" s="7"/>
      <c r="D95" s="7" t="s">
        <v>1</v>
      </c>
      <c r="E95" s="7"/>
      <c r="F95" s="140"/>
      <c r="G95" s="153"/>
      <c r="H95" s="37"/>
      <c r="I95" s="83">
        <f>SUM(I96)</f>
        <v>16000</v>
      </c>
      <c r="J95" s="83">
        <f>SUM(J96)</f>
        <v>15795</v>
      </c>
      <c r="K95" s="117">
        <f t="shared" si="4"/>
        <v>0.9871875</v>
      </c>
    </row>
    <row r="96" spans="2:11" s="2" customFormat="1" ht="15.75">
      <c r="B96" s="7"/>
      <c r="C96" s="7" t="s">
        <v>27</v>
      </c>
      <c r="D96" s="7" t="s">
        <v>80</v>
      </c>
      <c r="E96" s="7"/>
      <c r="F96" s="140"/>
      <c r="G96" s="153"/>
      <c r="H96" s="37"/>
      <c r="I96" s="153">
        <v>16000</v>
      </c>
      <c r="J96" s="2">
        <v>15795</v>
      </c>
      <c r="K96" s="117">
        <f t="shared" si="4"/>
        <v>0.9871875</v>
      </c>
    </row>
    <row r="97" spans="2:11" s="2" customFormat="1" ht="15.75">
      <c r="B97" s="7" t="s">
        <v>47</v>
      </c>
      <c r="C97" s="7"/>
      <c r="D97" s="7" t="s">
        <v>48</v>
      </c>
      <c r="E97" s="7"/>
      <c r="F97" s="140"/>
      <c r="G97" s="153"/>
      <c r="H97" s="37"/>
      <c r="I97" s="83">
        <f>SUM(I98)</f>
        <v>5000</v>
      </c>
      <c r="J97" s="83">
        <f>SUM(J98)</f>
        <v>4265</v>
      </c>
      <c r="K97" s="117">
        <f t="shared" si="4"/>
        <v>0.853</v>
      </c>
    </row>
    <row r="98" spans="2:11" s="2" customFormat="1" ht="15.75">
      <c r="B98" s="7"/>
      <c r="C98" s="7" t="s">
        <v>49</v>
      </c>
      <c r="D98" s="7" t="s">
        <v>50</v>
      </c>
      <c r="E98" s="7"/>
      <c r="F98" s="140"/>
      <c r="G98" s="153"/>
      <c r="H98" s="37"/>
      <c r="I98" s="153">
        <v>5000</v>
      </c>
      <c r="J98" s="2">
        <v>4265</v>
      </c>
      <c r="K98" s="117">
        <f t="shared" si="4"/>
        <v>0.853</v>
      </c>
    </row>
    <row r="99" spans="1:11" s="27" customFormat="1" ht="30" customHeight="1">
      <c r="A99" s="31" t="s">
        <v>233</v>
      </c>
      <c r="B99" s="80"/>
      <c r="C99" s="80"/>
      <c r="D99" s="80"/>
      <c r="E99" s="80"/>
      <c r="F99" s="138"/>
      <c r="G99" s="138"/>
      <c r="H99" s="135">
        <f>SUM(H100+H103)</f>
        <v>445000</v>
      </c>
      <c r="I99" s="135">
        <f>SUM(I100+I103)</f>
        <v>445000</v>
      </c>
      <c r="J99" s="135">
        <f>SUM(J100+J103)</f>
        <v>289307</v>
      </c>
      <c r="K99" s="134">
        <f t="shared" si="4"/>
        <v>0.6501280898876405</v>
      </c>
    </row>
    <row r="100" spans="1:11" s="27" customFormat="1" ht="15.75">
      <c r="A100" s="27" t="s">
        <v>51</v>
      </c>
      <c r="B100" s="29" t="s">
        <v>52</v>
      </c>
      <c r="C100" s="29"/>
      <c r="D100" s="29"/>
      <c r="E100" s="29"/>
      <c r="F100" s="119"/>
      <c r="G100" s="112"/>
      <c r="H100" s="113">
        <f aca="true" t="shared" si="5" ref="H100:J101">SUM(H101)</f>
        <v>295000</v>
      </c>
      <c r="I100" s="113">
        <f t="shared" si="5"/>
        <v>295000</v>
      </c>
      <c r="J100" s="113">
        <f t="shared" si="5"/>
        <v>261894</v>
      </c>
      <c r="K100" s="114">
        <f t="shared" si="4"/>
        <v>0.8877762711864406</v>
      </c>
    </row>
    <row r="101" spans="2:11" s="2" customFormat="1" ht="15.75">
      <c r="B101" s="7"/>
      <c r="C101" s="7" t="s">
        <v>53</v>
      </c>
      <c r="D101" s="7" t="s">
        <v>54</v>
      </c>
      <c r="E101" s="7"/>
      <c r="F101" s="115"/>
      <c r="G101" s="115"/>
      <c r="H101" s="118">
        <f t="shared" si="5"/>
        <v>295000</v>
      </c>
      <c r="I101" s="118">
        <f t="shared" si="5"/>
        <v>295000</v>
      </c>
      <c r="J101" s="118">
        <f t="shared" si="5"/>
        <v>261894</v>
      </c>
      <c r="K101" s="117">
        <f t="shared" si="4"/>
        <v>0.8877762711864406</v>
      </c>
    </row>
    <row r="102" spans="2:11" s="2" customFormat="1" ht="15.75">
      <c r="B102" s="7"/>
      <c r="C102" s="7"/>
      <c r="D102" s="7"/>
      <c r="E102" s="7"/>
      <c r="F102" s="115" t="s">
        <v>247</v>
      </c>
      <c r="G102" s="115"/>
      <c r="H102" s="122">
        <v>295000</v>
      </c>
      <c r="I102" s="122">
        <v>295000</v>
      </c>
      <c r="J102" s="34">
        <v>261894</v>
      </c>
      <c r="K102" s="117">
        <f t="shared" si="4"/>
        <v>0.8877762711864406</v>
      </c>
    </row>
    <row r="103" spans="1:11" s="27" customFormat="1" ht="15.75">
      <c r="A103" s="27" t="s">
        <v>57</v>
      </c>
      <c r="B103" s="28" t="s">
        <v>56</v>
      </c>
      <c r="C103" s="28"/>
      <c r="D103" s="28"/>
      <c r="E103" s="28"/>
      <c r="F103" s="112"/>
      <c r="G103" s="112"/>
      <c r="H103" s="113">
        <f aca="true" t="shared" si="6" ref="H103:J104">SUM(H104)</f>
        <v>150000</v>
      </c>
      <c r="I103" s="113">
        <f t="shared" si="6"/>
        <v>150000</v>
      </c>
      <c r="J103" s="113">
        <f t="shared" si="6"/>
        <v>27413</v>
      </c>
      <c r="K103" s="114">
        <f t="shared" si="4"/>
        <v>0.18275333333333332</v>
      </c>
    </row>
    <row r="104" spans="2:11" s="2" customFormat="1" ht="15.75">
      <c r="B104" s="7" t="s">
        <v>225</v>
      </c>
      <c r="C104" s="7" t="s">
        <v>226</v>
      </c>
      <c r="D104" s="7"/>
      <c r="E104" s="7"/>
      <c r="F104" s="115"/>
      <c r="G104" s="115"/>
      <c r="H104" s="118">
        <f t="shared" si="6"/>
        <v>150000</v>
      </c>
      <c r="I104" s="118">
        <f t="shared" si="6"/>
        <v>150000</v>
      </c>
      <c r="J104" s="118">
        <f t="shared" si="6"/>
        <v>27413</v>
      </c>
      <c r="K104" s="117">
        <f t="shared" si="4"/>
        <v>0.18275333333333332</v>
      </c>
    </row>
    <row r="105" spans="2:11" s="2" customFormat="1" ht="15.75">
      <c r="B105" s="7"/>
      <c r="C105" s="7"/>
      <c r="D105" s="7"/>
      <c r="E105" s="7"/>
      <c r="F105" s="115" t="s">
        <v>247</v>
      </c>
      <c r="G105" s="115"/>
      <c r="H105" s="122">
        <v>150000</v>
      </c>
      <c r="I105" s="122">
        <v>150000</v>
      </c>
      <c r="J105" s="34">
        <v>27413</v>
      </c>
      <c r="K105" s="117">
        <f t="shared" si="4"/>
        <v>0.18275333333333332</v>
      </c>
    </row>
    <row r="106" spans="1:11" s="2" customFormat="1" ht="32.25" customHeight="1">
      <c r="A106" s="317" t="s">
        <v>75</v>
      </c>
      <c r="B106" s="318"/>
      <c r="C106" s="318"/>
      <c r="D106" s="318"/>
      <c r="E106" s="318"/>
      <c r="F106" s="329"/>
      <c r="G106" s="132"/>
      <c r="H106" s="135">
        <f>SUM(H107)</f>
        <v>240000</v>
      </c>
      <c r="I106" s="135">
        <f>SUM(I107)</f>
        <v>251000</v>
      </c>
      <c r="J106" s="135">
        <f>SUM(J107)</f>
        <v>59520</v>
      </c>
      <c r="K106" s="134">
        <f t="shared" si="4"/>
        <v>0.23713147410358565</v>
      </c>
    </row>
    <row r="107" spans="1:11" s="27" customFormat="1" ht="15.75">
      <c r="A107" s="27" t="s">
        <v>22</v>
      </c>
      <c r="B107" s="29" t="s">
        <v>23</v>
      </c>
      <c r="C107" s="29"/>
      <c r="D107" s="29"/>
      <c r="E107" s="29"/>
      <c r="F107" s="119"/>
      <c r="G107" s="112"/>
      <c r="H107" s="136">
        <f>SUM(H108+H111+H116)</f>
        <v>240000</v>
      </c>
      <c r="I107" s="136">
        <f>SUM(I108+I111+I116)</f>
        <v>251000</v>
      </c>
      <c r="J107" s="136">
        <f>SUM(J108+J111+J116)</f>
        <v>59520</v>
      </c>
      <c r="K107" s="114">
        <f t="shared" si="4"/>
        <v>0.23713147410358565</v>
      </c>
    </row>
    <row r="108" spans="2:11" s="2" customFormat="1" ht="15.75">
      <c r="B108" s="7" t="s">
        <v>24</v>
      </c>
      <c r="C108" s="7"/>
      <c r="D108" s="7" t="s">
        <v>1</v>
      </c>
      <c r="E108" s="7"/>
      <c r="F108" s="121"/>
      <c r="G108" s="121"/>
      <c r="H108" s="137">
        <f aca="true" t="shared" si="7" ref="H108:J109">SUM(H109)</f>
        <v>20000</v>
      </c>
      <c r="I108" s="137">
        <f t="shared" si="7"/>
        <v>29000</v>
      </c>
      <c r="J108" s="137">
        <f t="shared" si="7"/>
        <v>28551</v>
      </c>
      <c r="K108" s="117">
        <f t="shared" si="4"/>
        <v>0.9845172413793103</v>
      </c>
    </row>
    <row r="109" spans="2:11" s="2" customFormat="1" ht="15.75">
      <c r="B109" s="7"/>
      <c r="C109" s="7" t="s">
        <v>27</v>
      </c>
      <c r="D109" s="7" t="s">
        <v>28</v>
      </c>
      <c r="E109" s="7"/>
      <c r="F109" s="115"/>
      <c r="G109" s="115"/>
      <c r="H109" s="118">
        <f t="shared" si="7"/>
        <v>20000</v>
      </c>
      <c r="I109" s="118">
        <f t="shared" si="7"/>
        <v>29000</v>
      </c>
      <c r="J109" s="118">
        <f t="shared" si="7"/>
        <v>28551</v>
      </c>
      <c r="K109" s="117">
        <f t="shared" si="4"/>
        <v>0.9845172413793103</v>
      </c>
    </row>
    <row r="110" spans="1:11" s="2" customFormat="1" ht="15.75">
      <c r="A110" s="27"/>
      <c r="B110" s="28"/>
      <c r="C110" s="28"/>
      <c r="D110" s="123"/>
      <c r="E110" s="123"/>
      <c r="F110" s="115" t="s">
        <v>8</v>
      </c>
      <c r="G110" s="115"/>
      <c r="H110" s="122">
        <v>20000</v>
      </c>
      <c r="I110" s="122">
        <v>29000</v>
      </c>
      <c r="J110" s="34">
        <v>28551</v>
      </c>
      <c r="K110" s="117">
        <f t="shared" si="4"/>
        <v>0.9845172413793103</v>
      </c>
    </row>
    <row r="111" spans="2:11" s="2" customFormat="1" ht="15.75">
      <c r="B111" s="7" t="s">
        <v>37</v>
      </c>
      <c r="C111" s="7"/>
      <c r="D111" s="7" t="s">
        <v>38</v>
      </c>
      <c r="E111" s="7"/>
      <c r="F111" s="115"/>
      <c r="G111" s="115"/>
      <c r="H111" s="137">
        <f>SUM(H112+H115)</f>
        <v>170000</v>
      </c>
      <c r="I111" s="137">
        <f>SUM(I112+I115)</f>
        <v>172000</v>
      </c>
      <c r="J111" s="137">
        <f>SUM(J112+J115)</f>
        <v>18316</v>
      </c>
      <c r="K111" s="117">
        <f t="shared" si="4"/>
        <v>0.10648837209302325</v>
      </c>
    </row>
    <row r="112" spans="2:11" s="2" customFormat="1" ht="15.75">
      <c r="B112" s="7"/>
      <c r="C112" s="7" t="s">
        <v>39</v>
      </c>
      <c r="D112" s="7" t="s">
        <v>40</v>
      </c>
      <c r="E112" s="7"/>
      <c r="F112" s="115"/>
      <c r="G112" s="115"/>
      <c r="H112" s="118">
        <f>SUM(H113:H114)</f>
        <v>20000</v>
      </c>
      <c r="I112" s="118">
        <f>SUM(I113:I114)</f>
        <v>22000</v>
      </c>
      <c r="J112" s="118">
        <f>SUM(J113:J114)</f>
        <v>18316</v>
      </c>
      <c r="K112" s="117">
        <f t="shared" si="4"/>
        <v>0.8325454545454546</v>
      </c>
    </row>
    <row r="113" spans="2:11" s="2" customFormat="1" ht="15.75">
      <c r="B113" s="7"/>
      <c r="C113" s="7"/>
      <c r="D113" s="7"/>
      <c r="E113" s="7"/>
      <c r="F113" s="115" t="s">
        <v>41</v>
      </c>
      <c r="G113" s="115"/>
      <c r="H113" s="122">
        <v>5000</v>
      </c>
      <c r="I113" s="122">
        <v>5000</v>
      </c>
      <c r="J113" s="34">
        <v>1633</v>
      </c>
      <c r="K113" s="117">
        <f t="shared" si="4"/>
        <v>0.3266</v>
      </c>
    </row>
    <row r="114" spans="2:11" s="2" customFormat="1" ht="15.75">
      <c r="B114" s="7"/>
      <c r="C114" s="7"/>
      <c r="D114" s="7"/>
      <c r="E114" s="7"/>
      <c r="F114" s="115" t="s">
        <v>3</v>
      </c>
      <c r="G114" s="115"/>
      <c r="H114" s="122">
        <v>15000</v>
      </c>
      <c r="I114" s="122">
        <v>17000</v>
      </c>
      <c r="J114" s="34">
        <v>16683</v>
      </c>
      <c r="K114" s="117">
        <f t="shared" si="4"/>
        <v>0.9813529411764705</v>
      </c>
    </row>
    <row r="115" spans="2:11" s="2" customFormat="1" ht="15.75">
      <c r="B115" s="7"/>
      <c r="C115" s="7" t="s">
        <v>43</v>
      </c>
      <c r="D115" s="7" t="s">
        <v>4</v>
      </c>
      <c r="E115" s="7"/>
      <c r="F115" s="115"/>
      <c r="G115" s="115"/>
      <c r="H115" s="118">
        <v>150000</v>
      </c>
      <c r="I115" s="118">
        <v>150000</v>
      </c>
      <c r="J115" s="30">
        <v>0</v>
      </c>
      <c r="K115" s="117">
        <f t="shared" si="4"/>
        <v>0</v>
      </c>
    </row>
    <row r="116" spans="2:11" s="2" customFormat="1" ht="15.75">
      <c r="B116" s="7" t="s">
        <v>47</v>
      </c>
      <c r="C116" s="7"/>
      <c r="D116" s="7" t="s">
        <v>48</v>
      </c>
      <c r="E116" s="7"/>
      <c r="F116" s="115"/>
      <c r="G116" s="115"/>
      <c r="H116" s="137">
        <f>SUM(H117)</f>
        <v>50000</v>
      </c>
      <c r="I116" s="137">
        <f>SUM(I117)</f>
        <v>50000</v>
      </c>
      <c r="J116" s="137">
        <f>SUM(J117)</f>
        <v>12653</v>
      </c>
      <c r="K116" s="117">
        <f t="shared" si="4"/>
        <v>0.25306</v>
      </c>
    </row>
    <row r="117" spans="2:11" s="2" customFormat="1" ht="15.75">
      <c r="B117" s="7"/>
      <c r="C117" s="7" t="s">
        <v>49</v>
      </c>
      <c r="D117" s="7" t="s">
        <v>50</v>
      </c>
      <c r="E117" s="7"/>
      <c r="F117" s="115"/>
      <c r="G117" s="115"/>
      <c r="H117" s="118">
        <v>50000</v>
      </c>
      <c r="I117" s="118">
        <v>50000</v>
      </c>
      <c r="J117" s="30">
        <v>12653</v>
      </c>
      <c r="K117" s="117">
        <f t="shared" si="4"/>
        <v>0.25306</v>
      </c>
    </row>
    <row r="118" spans="1:11" s="33" customFormat="1" ht="32.25" customHeight="1">
      <c r="A118" s="31" t="s">
        <v>77</v>
      </c>
      <c r="B118" s="80"/>
      <c r="C118" s="80"/>
      <c r="D118" s="80"/>
      <c r="E118" s="80"/>
      <c r="F118" s="138"/>
      <c r="G118" s="138"/>
      <c r="H118" s="142">
        <f aca="true" t="shared" si="8" ref="H118:J120">SUM(H119)</f>
        <v>206000</v>
      </c>
      <c r="I118" s="142">
        <f t="shared" si="8"/>
        <v>206000</v>
      </c>
      <c r="J118" s="142">
        <f t="shared" si="8"/>
        <v>206236</v>
      </c>
      <c r="K118" s="134">
        <f t="shared" si="4"/>
        <v>1.0011456310679612</v>
      </c>
    </row>
    <row r="119" spans="1:11" s="27" customFormat="1" ht="15.75">
      <c r="A119" s="27" t="s">
        <v>51</v>
      </c>
      <c r="B119" s="29" t="s">
        <v>52</v>
      </c>
      <c r="C119" s="29"/>
      <c r="D119" s="29"/>
      <c r="E119" s="29"/>
      <c r="F119" s="119"/>
      <c r="G119" s="112"/>
      <c r="H119" s="136">
        <f t="shared" si="8"/>
        <v>206000</v>
      </c>
      <c r="I119" s="136">
        <f t="shared" si="8"/>
        <v>206000</v>
      </c>
      <c r="J119" s="136">
        <f t="shared" si="8"/>
        <v>206236</v>
      </c>
      <c r="K119" s="114">
        <f t="shared" si="4"/>
        <v>1.0011456310679612</v>
      </c>
    </row>
    <row r="120" spans="2:11" s="2" customFormat="1" ht="15.75">
      <c r="B120" s="7"/>
      <c r="C120" s="7" t="s">
        <v>53</v>
      </c>
      <c r="D120" s="7" t="s">
        <v>54</v>
      </c>
      <c r="E120" s="7"/>
      <c r="F120" s="115"/>
      <c r="G120" s="115"/>
      <c r="H120" s="118">
        <f t="shared" si="8"/>
        <v>206000</v>
      </c>
      <c r="I120" s="118">
        <f t="shared" si="8"/>
        <v>206000</v>
      </c>
      <c r="J120" s="118">
        <f t="shared" si="8"/>
        <v>206236</v>
      </c>
      <c r="K120" s="117">
        <f t="shared" si="4"/>
        <v>1.0011456310679612</v>
      </c>
    </row>
    <row r="121" spans="2:11" s="2" customFormat="1" ht="17.25" customHeight="1">
      <c r="B121" s="7"/>
      <c r="C121" s="7"/>
      <c r="D121" s="7"/>
      <c r="E121" s="7"/>
      <c r="F121" s="124" t="s">
        <v>78</v>
      </c>
      <c r="G121" s="124"/>
      <c r="H121" s="125">
        <v>206000</v>
      </c>
      <c r="I121" s="125">
        <v>206000</v>
      </c>
      <c r="J121" s="34">
        <v>206236</v>
      </c>
      <c r="K121" s="117">
        <f t="shared" si="4"/>
        <v>1.0011456310679612</v>
      </c>
    </row>
    <row r="122" spans="1:11" s="27" customFormat="1" ht="33.75" customHeight="1">
      <c r="A122" s="31" t="s">
        <v>460</v>
      </c>
      <c r="B122" s="80"/>
      <c r="C122" s="80"/>
      <c r="D122" s="80"/>
      <c r="E122" s="80"/>
      <c r="F122" s="138"/>
      <c r="G122" s="138"/>
      <c r="H122" s="142">
        <f aca="true" t="shared" si="9" ref="H122:J123">SUM(H123)</f>
        <v>551000</v>
      </c>
      <c r="I122" s="142">
        <f t="shared" si="9"/>
        <v>551000</v>
      </c>
      <c r="J122" s="142">
        <f t="shared" si="9"/>
        <v>550404</v>
      </c>
      <c r="K122" s="134">
        <f t="shared" si="4"/>
        <v>0.99891833030853</v>
      </c>
    </row>
    <row r="123" spans="1:11" s="27" customFormat="1" ht="15.75">
      <c r="A123" s="27" t="s">
        <v>51</v>
      </c>
      <c r="B123" s="29" t="s">
        <v>52</v>
      </c>
      <c r="C123" s="29"/>
      <c r="D123" s="29"/>
      <c r="E123" s="29"/>
      <c r="F123" s="146"/>
      <c r="G123" s="297"/>
      <c r="H123" s="144">
        <f t="shared" si="9"/>
        <v>551000</v>
      </c>
      <c r="I123" s="144">
        <f t="shared" si="9"/>
        <v>551000</v>
      </c>
      <c r="J123" s="144">
        <f t="shared" si="9"/>
        <v>550404</v>
      </c>
      <c r="K123" s="117">
        <f t="shared" si="4"/>
        <v>0.99891833030853</v>
      </c>
    </row>
    <row r="124" spans="2:11" s="2" customFormat="1" ht="15.75">
      <c r="B124" s="7"/>
      <c r="C124" s="7" t="s">
        <v>53</v>
      </c>
      <c r="D124" s="7" t="s">
        <v>54</v>
      </c>
      <c r="E124" s="7"/>
      <c r="F124" s="143"/>
      <c r="G124" s="143"/>
      <c r="H124" s="145">
        <f>SUM(H125:H125)</f>
        <v>551000</v>
      </c>
      <c r="I124" s="145">
        <f>SUM(I125:I125)</f>
        <v>551000</v>
      </c>
      <c r="J124" s="145">
        <f>SUM(J125:J125)</f>
        <v>550404</v>
      </c>
      <c r="K124" s="117">
        <f t="shared" si="4"/>
        <v>0.99891833030853</v>
      </c>
    </row>
    <row r="125" spans="2:11" s="2" customFormat="1" ht="15.75" customHeight="1">
      <c r="B125" s="7"/>
      <c r="C125" s="7"/>
      <c r="D125" s="7"/>
      <c r="E125" s="7"/>
      <c r="F125" s="298" t="s">
        <v>461</v>
      </c>
      <c r="G125" s="298"/>
      <c r="H125" s="299">
        <v>551000</v>
      </c>
      <c r="I125" s="299">
        <v>551000</v>
      </c>
      <c r="J125" s="299">
        <v>550404</v>
      </c>
      <c r="K125" s="117">
        <f t="shared" si="4"/>
        <v>0.99891833030853</v>
      </c>
    </row>
    <row r="126" spans="1:11" s="33" customFormat="1" ht="31.5" customHeight="1">
      <c r="A126" s="31" t="s">
        <v>79</v>
      </c>
      <c r="B126" s="80"/>
      <c r="C126" s="80"/>
      <c r="D126" s="80"/>
      <c r="E126" s="80"/>
      <c r="F126" s="138"/>
      <c r="G126" s="138"/>
      <c r="H126" s="142">
        <f>SUM(H127)</f>
        <v>665000</v>
      </c>
      <c r="I126" s="142">
        <f>SUM(I127)</f>
        <v>665000</v>
      </c>
      <c r="J126" s="142">
        <f>SUM(J127)</f>
        <v>457626</v>
      </c>
      <c r="K126" s="134">
        <f t="shared" si="4"/>
        <v>0.6881593984962406</v>
      </c>
    </row>
    <row r="127" spans="1:11" s="27" customFormat="1" ht="15.75">
      <c r="A127" s="27" t="s">
        <v>22</v>
      </c>
      <c r="B127" s="29" t="s">
        <v>23</v>
      </c>
      <c r="C127" s="29"/>
      <c r="D127" s="29"/>
      <c r="E127" s="29"/>
      <c r="F127" s="119"/>
      <c r="G127" s="112"/>
      <c r="H127" s="136">
        <f>SUM(H128+H132+H134)</f>
        <v>665000</v>
      </c>
      <c r="I127" s="136">
        <f>SUM(I128+I132+I134)</f>
        <v>665000</v>
      </c>
      <c r="J127" s="136">
        <f>SUM(J128+J132+J134)</f>
        <v>457626</v>
      </c>
      <c r="K127" s="114">
        <f t="shared" si="4"/>
        <v>0.6881593984962406</v>
      </c>
    </row>
    <row r="128" spans="2:11" s="2" customFormat="1" ht="15.75">
      <c r="B128" s="7" t="s">
        <v>24</v>
      </c>
      <c r="C128" s="7"/>
      <c r="D128" s="7" t="s">
        <v>1</v>
      </c>
      <c r="E128" s="7"/>
      <c r="F128" s="121"/>
      <c r="G128" s="121"/>
      <c r="H128" s="137">
        <f>SUM(H129)</f>
        <v>490000</v>
      </c>
      <c r="I128" s="137">
        <f>SUM(I129)</f>
        <v>490000</v>
      </c>
      <c r="J128" s="137">
        <f>SUM(J129)</f>
        <v>346956</v>
      </c>
      <c r="K128" s="117">
        <f t="shared" si="4"/>
        <v>0.7080734693877551</v>
      </c>
    </row>
    <row r="129" spans="2:11" s="2" customFormat="1" ht="15.75">
      <c r="B129" s="7"/>
      <c r="C129" s="7" t="s">
        <v>27</v>
      </c>
      <c r="D129" s="7" t="s">
        <v>80</v>
      </c>
      <c r="E129" s="7"/>
      <c r="F129" s="115"/>
      <c r="G129" s="115"/>
      <c r="H129" s="118">
        <f>SUM(H130:H131)</f>
        <v>490000</v>
      </c>
      <c r="I129" s="118">
        <f>SUM(I130:I131)</f>
        <v>490000</v>
      </c>
      <c r="J129" s="118">
        <f>SUM(J130:J131)</f>
        <v>346956</v>
      </c>
      <c r="K129" s="117">
        <f t="shared" si="4"/>
        <v>0.7080734693877551</v>
      </c>
    </row>
    <row r="130" spans="1:11" s="2" customFormat="1" ht="15.75">
      <c r="A130" s="27"/>
      <c r="B130" s="28"/>
      <c r="C130" s="28"/>
      <c r="D130" s="123"/>
      <c r="E130" s="123"/>
      <c r="F130" s="115" t="s">
        <v>223</v>
      </c>
      <c r="G130" s="115"/>
      <c r="H130" s="122">
        <v>240000</v>
      </c>
      <c r="I130" s="122">
        <v>240000</v>
      </c>
      <c r="J130" s="34">
        <v>185407</v>
      </c>
      <c r="K130" s="117">
        <f t="shared" si="4"/>
        <v>0.7725291666666667</v>
      </c>
    </row>
    <row r="131" spans="1:11" s="2" customFormat="1" ht="15.75">
      <c r="A131" s="27"/>
      <c r="B131" s="28"/>
      <c r="C131" s="28"/>
      <c r="D131" s="123"/>
      <c r="E131" s="123"/>
      <c r="F131" s="115" t="s">
        <v>8</v>
      </c>
      <c r="G131" s="115"/>
      <c r="H131" s="122">
        <v>250000</v>
      </c>
      <c r="I131" s="122">
        <v>250000</v>
      </c>
      <c r="J131" s="34">
        <v>161549</v>
      </c>
      <c r="K131" s="117">
        <f t="shared" si="4"/>
        <v>0.646196</v>
      </c>
    </row>
    <row r="132" spans="2:11" s="2" customFormat="1" ht="15.75">
      <c r="B132" s="7" t="s">
        <v>37</v>
      </c>
      <c r="C132" s="7"/>
      <c r="D132" s="7" t="s">
        <v>38</v>
      </c>
      <c r="E132" s="7"/>
      <c r="F132" s="115"/>
      <c r="G132" s="115"/>
      <c r="H132" s="137">
        <f>SUM(H133)</f>
        <v>50000</v>
      </c>
      <c r="I132" s="137">
        <f>SUM(I133)</f>
        <v>50000</v>
      </c>
      <c r="J132" s="137">
        <f>SUM(J133)</f>
        <v>13382</v>
      </c>
      <c r="K132" s="117">
        <f t="shared" si="4"/>
        <v>0.26764</v>
      </c>
    </row>
    <row r="133" spans="2:11" s="2" customFormat="1" ht="15.75">
      <c r="B133" s="7"/>
      <c r="C133" s="7" t="s">
        <v>43</v>
      </c>
      <c r="D133" s="7" t="s">
        <v>4</v>
      </c>
      <c r="E133" s="7"/>
      <c r="F133" s="115"/>
      <c r="G133" s="115"/>
      <c r="H133" s="118">
        <v>50000</v>
      </c>
      <c r="I133" s="118">
        <v>50000</v>
      </c>
      <c r="J133" s="30">
        <v>13382</v>
      </c>
      <c r="K133" s="117">
        <f t="shared" si="4"/>
        <v>0.26764</v>
      </c>
    </row>
    <row r="134" spans="2:11" s="2" customFormat="1" ht="15.75">
      <c r="B134" s="7" t="s">
        <v>47</v>
      </c>
      <c r="C134" s="7"/>
      <c r="D134" s="7" t="s">
        <v>48</v>
      </c>
      <c r="E134" s="7"/>
      <c r="F134" s="115"/>
      <c r="G134" s="115"/>
      <c r="H134" s="137">
        <f>SUM(H135)</f>
        <v>125000</v>
      </c>
      <c r="I134" s="137">
        <f>SUM(I135)</f>
        <v>125000</v>
      </c>
      <c r="J134" s="137">
        <f>SUM(J135)</f>
        <v>97288</v>
      </c>
      <c r="K134" s="117">
        <f t="shared" si="4"/>
        <v>0.778304</v>
      </c>
    </row>
    <row r="135" spans="2:11" s="2" customFormat="1" ht="15.75">
      <c r="B135" s="7"/>
      <c r="C135" s="7" t="s">
        <v>49</v>
      </c>
      <c r="D135" s="7" t="s">
        <v>50</v>
      </c>
      <c r="E135" s="7"/>
      <c r="F135" s="115"/>
      <c r="G135" s="115"/>
      <c r="H135" s="118">
        <v>125000</v>
      </c>
      <c r="I135" s="118">
        <v>125000</v>
      </c>
      <c r="J135" s="30">
        <v>97288</v>
      </c>
      <c r="K135" s="117">
        <f t="shared" si="4"/>
        <v>0.778304</v>
      </c>
    </row>
    <row r="136" spans="1:11" s="33" customFormat="1" ht="32.25" customHeight="1">
      <c r="A136" s="330" t="s">
        <v>81</v>
      </c>
      <c r="B136" s="330"/>
      <c r="C136" s="330"/>
      <c r="D136" s="330"/>
      <c r="E136" s="330"/>
      <c r="F136" s="334"/>
      <c r="G136" s="138"/>
      <c r="H136" s="142">
        <f>SUM(H137)</f>
        <v>765000</v>
      </c>
      <c r="I136" s="142">
        <f>SUM(I137)</f>
        <v>765000</v>
      </c>
      <c r="J136" s="142">
        <f>SUM(J137)</f>
        <v>651559</v>
      </c>
      <c r="K136" s="134">
        <f t="shared" si="4"/>
        <v>0.8517111111111111</v>
      </c>
    </row>
    <row r="137" spans="1:11" s="27" customFormat="1" ht="15.75">
      <c r="A137" s="27" t="s">
        <v>22</v>
      </c>
      <c r="B137" s="29" t="s">
        <v>23</v>
      </c>
      <c r="C137" s="29"/>
      <c r="D137" s="29"/>
      <c r="E137" s="29"/>
      <c r="F137" s="119"/>
      <c r="G137" s="112"/>
      <c r="H137" s="136">
        <f>SUM(H138+H141)</f>
        <v>765000</v>
      </c>
      <c r="I137" s="136">
        <f>SUM(I138+I141)</f>
        <v>765000</v>
      </c>
      <c r="J137" s="136">
        <f>SUM(J138+J141)</f>
        <v>651559</v>
      </c>
      <c r="K137" s="114">
        <f t="shared" si="4"/>
        <v>0.8517111111111111</v>
      </c>
    </row>
    <row r="138" spans="2:11" s="2" customFormat="1" ht="15.75">
      <c r="B138" s="7" t="s">
        <v>37</v>
      </c>
      <c r="C138" s="7"/>
      <c r="D138" s="7" t="s">
        <v>38</v>
      </c>
      <c r="E138" s="7"/>
      <c r="F138" s="115"/>
      <c r="G138" s="115"/>
      <c r="H138" s="137">
        <f aca="true" t="shared" si="10" ref="H138:J139">SUM(H139)</f>
        <v>600000</v>
      </c>
      <c r="I138" s="137">
        <f t="shared" si="10"/>
        <v>600000</v>
      </c>
      <c r="J138" s="137">
        <f t="shared" si="10"/>
        <v>521645</v>
      </c>
      <c r="K138" s="117">
        <f t="shared" si="4"/>
        <v>0.8694083333333333</v>
      </c>
    </row>
    <row r="139" spans="2:11" s="2" customFormat="1" ht="15.75">
      <c r="B139" s="7"/>
      <c r="C139" s="7" t="s">
        <v>39</v>
      </c>
      <c r="D139" s="7" t="s">
        <v>40</v>
      </c>
      <c r="E139" s="7"/>
      <c r="F139" s="115"/>
      <c r="G139" s="115"/>
      <c r="H139" s="118">
        <f t="shared" si="10"/>
        <v>600000</v>
      </c>
      <c r="I139" s="118">
        <f t="shared" si="10"/>
        <v>600000</v>
      </c>
      <c r="J139" s="118">
        <f t="shared" si="10"/>
        <v>521645</v>
      </c>
      <c r="K139" s="117">
        <f t="shared" si="4"/>
        <v>0.8694083333333333</v>
      </c>
    </row>
    <row r="140" spans="2:11" s="2" customFormat="1" ht="15.75">
      <c r="B140" s="7"/>
      <c r="C140" s="7"/>
      <c r="D140" s="7"/>
      <c r="E140" s="7"/>
      <c r="F140" s="115" t="s">
        <v>41</v>
      </c>
      <c r="G140" s="115"/>
      <c r="H140" s="122">
        <v>600000</v>
      </c>
      <c r="I140" s="122">
        <v>600000</v>
      </c>
      <c r="J140" s="34">
        <v>521645</v>
      </c>
      <c r="K140" s="117">
        <f t="shared" si="4"/>
        <v>0.8694083333333333</v>
      </c>
    </row>
    <row r="141" spans="2:11" s="2" customFormat="1" ht="15.75">
      <c r="B141" s="7" t="s">
        <v>47</v>
      </c>
      <c r="C141" s="7"/>
      <c r="D141" s="7" t="s">
        <v>48</v>
      </c>
      <c r="E141" s="7"/>
      <c r="F141" s="115"/>
      <c r="G141" s="115"/>
      <c r="H141" s="116">
        <f>SUM(H142)</f>
        <v>165000</v>
      </c>
      <c r="I141" s="116">
        <f>SUM(I142)</f>
        <v>165000</v>
      </c>
      <c r="J141" s="116">
        <f>SUM(J142)</f>
        <v>129914</v>
      </c>
      <c r="K141" s="117">
        <f t="shared" si="4"/>
        <v>0.7873575757575758</v>
      </c>
    </row>
    <row r="142" spans="2:11" s="2" customFormat="1" ht="15.75">
      <c r="B142" s="7"/>
      <c r="C142" s="7" t="s">
        <v>49</v>
      </c>
      <c r="D142" s="7" t="s">
        <v>50</v>
      </c>
      <c r="E142" s="7"/>
      <c r="F142" s="115"/>
      <c r="G142" s="115"/>
      <c r="H142" s="118">
        <v>165000</v>
      </c>
      <c r="I142" s="118">
        <v>165000</v>
      </c>
      <c r="J142" s="30">
        <v>129914</v>
      </c>
      <c r="K142" s="117">
        <f t="shared" si="4"/>
        <v>0.7873575757575758</v>
      </c>
    </row>
    <row r="143" spans="1:11" s="33" customFormat="1" ht="31.5" customHeight="1">
      <c r="A143" s="31" t="s">
        <v>82</v>
      </c>
      <c r="B143" s="80"/>
      <c r="C143" s="80"/>
      <c r="D143" s="80"/>
      <c r="E143" s="80"/>
      <c r="F143" s="138"/>
      <c r="G143" s="141">
        <v>1</v>
      </c>
      <c r="H143" s="142">
        <f>SUM(H144+H149+H151)</f>
        <v>3459000</v>
      </c>
      <c r="I143" s="142">
        <f>SUM(I144+I149+I151)</f>
        <v>4012000</v>
      </c>
      <c r="J143" s="142">
        <f>SUM(J144+J149+J151)</f>
        <v>3655984</v>
      </c>
      <c r="K143" s="134">
        <f t="shared" si="4"/>
        <v>0.9112622133599202</v>
      </c>
    </row>
    <row r="144" spans="1:11" s="27" customFormat="1" ht="15.75">
      <c r="A144" s="27" t="s">
        <v>13</v>
      </c>
      <c r="B144" s="29" t="s">
        <v>5</v>
      </c>
      <c r="C144" s="29"/>
      <c r="D144" s="29"/>
      <c r="E144" s="29"/>
      <c r="F144" s="119"/>
      <c r="G144" s="112"/>
      <c r="H144" s="113">
        <f>SUM(H145)</f>
        <v>2080000</v>
      </c>
      <c r="I144" s="113">
        <f>SUM(I145)</f>
        <v>2514000</v>
      </c>
      <c r="J144" s="113">
        <f>SUM(J145)</f>
        <v>2438428</v>
      </c>
      <c r="K144" s="114">
        <f t="shared" si="4"/>
        <v>0.96993953858393</v>
      </c>
    </row>
    <row r="145" spans="2:11" s="2" customFormat="1" ht="15.75">
      <c r="B145" s="7" t="s">
        <v>14</v>
      </c>
      <c r="C145" s="7"/>
      <c r="D145" s="7" t="s">
        <v>15</v>
      </c>
      <c r="E145" s="7"/>
      <c r="F145" s="115"/>
      <c r="G145" s="115"/>
      <c r="H145" s="137">
        <f>SUM(H146:H148)</f>
        <v>2080000</v>
      </c>
      <c r="I145" s="137">
        <f>SUM(I146:I148)</f>
        <v>2514000</v>
      </c>
      <c r="J145" s="137">
        <f>SUM(J146:J148)</f>
        <v>2438428</v>
      </c>
      <c r="K145" s="117">
        <f t="shared" si="4"/>
        <v>0.96993953858393</v>
      </c>
    </row>
    <row r="146" spans="2:11" s="2" customFormat="1" ht="15.75">
      <c r="B146" s="7"/>
      <c r="C146" s="7" t="s">
        <v>16</v>
      </c>
      <c r="D146" s="7" t="s">
        <v>17</v>
      </c>
      <c r="E146" s="7"/>
      <c r="F146" s="115"/>
      <c r="G146" s="115"/>
      <c r="H146" s="118">
        <v>2005000</v>
      </c>
      <c r="I146" s="118">
        <v>2292000</v>
      </c>
      <c r="J146" s="30">
        <v>2291455</v>
      </c>
      <c r="K146" s="117">
        <f t="shared" si="4"/>
        <v>0.9997622164048866</v>
      </c>
    </row>
    <row r="147" spans="2:11" s="2" customFormat="1" ht="15.75">
      <c r="B147" s="7"/>
      <c r="C147" s="7" t="s">
        <v>229</v>
      </c>
      <c r="D147" s="7" t="s">
        <v>230</v>
      </c>
      <c r="E147" s="7"/>
      <c r="F147" s="115"/>
      <c r="G147" s="115"/>
      <c r="H147" s="118">
        <v>75000</v>
      </c>
      <c r="I147" s="118">
        <v>75000</v>
      </c>
      <c r="J147" s="30">
        <v>0</v>
      </c>
      <c r="K147" s="117">
        <f t="shared" si="4"/>
        <v>0</v>
      </c>
    </row>
    <row r="148" spans="2:11" s="2" customFormat="1" ht="15.75">
      <c r="B148" s="7"/>
      <c r="C148" s="7" t="s">
        <v>209</v>
      </c>
      <c r="D148" s="7" t="s">
        <v>236</v>
      </c>
      <c r="E148" s="7"/>
      <c r="F148" s="115"/>
      <c r="G148" s="115"/>
      <c r="H148" s="118"/>
      <c r="I148" s="118">
        <v>147000</v>
      </c>
      <c r="J148" s="30">
        <v>146973</v>
      </c>
      <c r="K148" s="117">
        <f t="shared" si="4"/>
        <v>0.9998163265306123</v>
      </c>
    </row>
    <row r="149" spans="1:11" s="27" customFormat="1" ht="15.75" customHeight="1">
      <c r="A149" s="27" t="s">
        <v>20</v>
      </c>
      <c r="B149" s="29" t="s">
        <v>21</v>
      </c>
      <c r="C149" s="29"/>
      <c r="D149" s="29"/>
      <c r="E149" s="29"/>
      <c r="F149" s="119"/>
      <c r="G149" s="120"/>
      <c r="H149" s="136">
        <f>SUM(H150)</f>
        <v>445000</v>
      </c>
      <c r="I149" s="136">
        <f>SUM(I150)</f>
        <v>546000</v>
      </c>
      <c r="J149" s="136">
        <f>SUM(J150)</f>
        <v>545175</v>
      </c>
      <c r="K149" s="114">
        <f t="shared" si="4"/>
        <v>0.998489010989011</v>
      </c>
    </row>
    <row r="150" spans="2:11" s="2" customFormat="1" ht="15.75">
      <c r="B150" s="7"/>
      <c r="C150" s="7"/>
      <c r="D150" s="7" t="s">
        <v>10</v>
      </c>
      <c r="E150" s="7"/>
      <c r="F150" s="115"/>
      <c r="G150" s="115"/>
      <c r="H150" s="118">
        <v>445000</v>
      </c>
      <c r="I150" s="118">
        <v>546000</v>
      </c>
      <c r="J150" s="30">
        <v>545175</v>
      </c>
      <c r="K150" s="117">
        <f t="shared" si="4"/>
        <v>0.998489010989011</v>
      </c>
    </row>
    <row r="151" spans="1:11" s="27" customFormat="1" ht="15.75">
      <c r="A151" s="27" t="s">
        <v>22</v>
      </c>
      <c r="B151" s="29" t="s">
        <v>23</v>
      </c>
      <c r="C151" s="29"/>
      <c r="D151" s="29"/>
      <c r="E151" s="29"/>
      <c r="F151" s="119"/>
      <c r="G151" s="112"/>
      <c r="H151" s="136">
        <f>SUM(H152+H156+H161)</f>
        <v>934000</v>
      </c>
      <c r="I151" s="136">
        <f>SUM(I152+I156+I161)</f>
        <v>952000</v>
      </c>
      <c r="J151" s="136">
        <f>SUM(J152+J156+J161)</f>
        <v>672381</v>
      </c>
      <c r="K151" s="114">
        <f aca="true" t="shared" si="11" ref="K151:K216">J151/I151</f>
        <v>0.7062825630252101</v>
      </c>
    </row>
    <row r="152" spans="2:11" s="2" customFormat="1" ht="15.75">
      <c r="B152" s="7" t="s">
        <v>24</v>
      </c>
      <c r="C152" s="7"/>
      <c r="D152" s="7" t="s">
        <v>1</v>
      </c>
      <c r="E152" s="7"/>
      <c r="F152" s="121"/>
      <c r="G152" s="121"/>
      <c r="H152" s="137">
        <f>SUM(H153:H155)</f>
        <v>474000</v>
      </c>
      <c r="I152" s="137">
        <f>SUM(I153:I155)</f>
        <v>474000</v>
      </c>
      <c r="J152" s="137">
        <f>SUM(J153:J155)</f>
        <v>315743</v>
      </c>
      <c r="K152" s="117">
        <f t="shared" si="11"/>
        <v>0.6661244725738397</v>
      </c>
    </row>
    <row r="153" spans="1:11" s="2" customFormat="1" ht="15.75">
      <c r="A153" s="27"/>
      <c r="B153" s="28"/>
      <c r="C153" s="28"/>
      <c r="D153" s="123"/>
      <c r="E153" s="123"/>
      <c r="F153" s="115" t="s">
        <v>223</v>
      </c>
      <c r="G153" s="115"/>
      <c r="H153" s="118">
        <v>350000</v>
      </c>
      <c r="I153" s="118">
        <v>350000</v>
      </c>
      <c r="J153" s="30">
        <v>293302</v>
      </c>
      <c r="K153" s="117">
        <f t="shared" si="11"/>
        <v>0.8380057142857142</v>
      </c>
    </row>
    <row r="154" spans="1:11" s="2" customFormat="1" ht="15.75">
      <c r="A154" s="27"/>
      <c r="B154" s="28"/>
      <c r="C154" s="28"/>
      <c r="D154" s="123"/>
      <c r="E154" s="123"/>
      <c r="F154" s="115" t="s">
        <v>76</v>
      </c>
      <c r="G154" s="115"/>
      <c r="H154" s="118">
        <v>24000</v>
      </c>
      <c r="I154" s="118">
        <v>24000</v>
      </c>
      <c r="J154" s="30">
        <v>22441</v>
      </c>
      <c r="K154" s="117">
        <f t="shared" si="11"/>
        <v>0.9350416666666667</v>
      </c>
    </row>
    <row r="155" spans="1:11" s="2" customFormat="1" ht="15.75">
      <c r="A155" s="27"/>
      <c r="B155" s="28"/>
      <c r="C155" s="28"/>
      <c r="D155" s="123"/>
      <c r="E155" s="123"/>
      <c r="F155" s="115" t="s">
        <v>8</v>
      </c>
      <c r="G155" s="115"/>
      <c r="H155" s="118">
        <v>100000</v>
      </c>
      <c r="I155" s="118">
        <v>100000</v>
      </c>
      <c r="J155" s="30">
        <v>0</v>
      </c>
      <c r="K155" s="117">
        <f t="shared" si="11"/>
        <v>0</v>
      </c>
    </row>
    <row r="156" spans="2:11" s="2" customFormat="1" ht="15.75">
      <c r="B156" s="7" t="s">
        <v>37</v>
      </c>
      <c r="C156" s="7"/>
      <c r="D156" s="7" t="s">
        <v>38</v>
      </c>
      <c r="E156" s="7"/>
      <c r="F156" s="115"/>
      <c r="G156" s="115"/>
      <c r="H156" s="137">
        <f>SUM(H157+H158)</f>
        <v>280000</v>
      </c>
      <c r="I156" s="137">
        <f>SUM(I157+I158)</f>
        <v>298000</v>
      </c>
      <c r="J156" s="137">
        <f>SUM(J157+J158)</f>
        <v>246177</v>
      </c>
      <c r="K156" s="117">
        <f t="shared" si="11"/>
        <v>0.8260973154362417</v>
      </c>
    </row>
    <row r="157" spans="2:11" s="2" customFormat="1" ht="15.75">
      <c r="B157" s="7"/>
      <c r="C157" s="7" t="s">
        <v>43</v>
      </c>
      <c r="D157" s="7" t="s">
        <v>4</v>
      </c>
      <c r="E157" s="7"/>
      <c r="F157" s="115"/>
      <c r="G157" s="115"/>
      <c r="H157" s="118">
        <v>40000</v>
      </c>
      <c r="I157" s="118">
        <v>58000</v>
      </c>
      <c r="J157" s="30">
        <v>57205</v>
      </c>
      <c r="K157" s="117">
        <f t="shared" si="11"/>
        <v>0.9862931034482758</v>
      </c>
    </row>
    <row r="158" spans="2:11" s="2" customFormat="1" ht="15.75">
      <c r="B158" s="7"/>
      <c r="C158" s="7" t="s">
        <v>44</v>
      </c>
      <c r="D158" s="7" t="s">
        <v>45</v>
      </c>
      <c r="E158" s="7"/>
      <c r="F158" s="115"/>
      <c r="G158" s="115"/>
      <c r="H158" s="118">
        <f>SUM(H159:H160)</f>
        <v>240000</v>
      </c>
      <c r="I158" s="118">
        <f>SUM(I159:I160)</f>
        <v>240000</v>
      </c>
      <c r="J158" s="118">
        <f>SUM(J159:J160)</f>
        <v>188972</v>
      </c>
      <c r="K158" s="117">
        <f t="shared" si="11"/>
        <v>0.7873833333333333</v>
      </c>
    </row>
    <row r="159" spans="2:11" s="2" customFormat="1" ht="15.75">
      <c r="B159" s="7"/>
      <c r="C159" s="7"/>
      <c r="D159" s="7"/>
      <c r="E159" s="7"/>
      <c r="F159" s="115" t="s">
        <v>222</v>
      </c>
      <c r="G159" s="115"/>
      <c r="H159" s="122">
        <v>40000</v>
      </c>
      <c r="I159" s="122">
        <v>40000</v>
      </c>
      <c r="J159" s="34">
        <v>37880</v>
      </c>
      <c r="K159" s="117">
        <f t="shared" si="11"/>
        <v>0.947</v>
      </c>
    </row>
    <row r="160" spans="2:11" s="2" customFormat="1" ht="15.75">
      <c r="B160" s="7"/>
      <c r="C160" s="7"/>
      <c r="D160" s="7"/>
      <c r="E160" s="7"/>
      <c r="F160" s="115" t="s">
        <v>220</v>
      </c>
      <c r="G160" s="115"/>
      <c r="H160" s="122">
        <v>200000</v>
      </c>
      <c r="I160" s="122">
        <v>200000</v>
      </c>
      <c r="J160" s="34">
        <v>151092</v>
      </c>
      <c r="K160" s="117">
        <f t="shared" si="11"/>
        <v>0.75546</v>
      </c>
    </row>
    <row r="161" spans="2:11" s="2" customFormat="1" ht="15.75">
      <c r="B161" s="7" t="s">
        <v>47</v>
      </c>
      <c r="C161" s="7"/>
      <c r="D161" s="7" t="s">
        <v>48</v>
      </c>
      <c r="E161" s="7"/>
      <c r="F161" s="115"/>
      <c r="G161" s="115"/>
      <c r="H161" s="137">
        <f>SUM(H162)</f>
        <v>180000</v>
      </c>
      <c r="I161" s="137">
        <f>SUM(I162)</f>
        <v>180000</v>
      </c>
      <c r="J161" s="137">
        <f>SUM(J162)</f>
        <v>110461</v>
      </c>
      <c r="K161" s="117">
        <f t="shared" si="11"/>
        <v>0.6136722222222222</v>
      </c>
    </row>
    <row r="162" spans="2:11" s="2" customFormat="1" ht="15.75">
      <c r="B162" s="7"/>
      <c r="C162" s="7" t="s">
        <v>49</v>
      </c>
      <c r="D162" s="7" t="s">
        <v>50</v>
      </c>
      <c r="E162" s="7"/>
      <c r="F162" s="115"/>
      <c r="G162" s="115"/>
      <c r="H162" s="122">
        <v>180000</v>
      </c>
      <c r="I162" s="122">
        <v>180000</v>
      </c>
      <c r="J162" s="34">
        <v>110461</v>
      </c>
      <c r="K162" s="117">
        <f t="shared" si="11"/>
        <v>0.6136722222222222</v>
      </c>
    </row>
    <row r="163" spans="1:11" s="27" customFormat="1" ht="33" customHeight="1">
      <c r="A163" s="31" t="s">
        <v>83</v>
      </c>
      <c r="B163" s="80"/>
      <c r="C163" s="80"/>
      <c r="D163" s="80"/>
      <c r="E163" s="80"/>
      <c r="F163" s="138"/>
      <c r="G163" s="141">
        <v>3</v>
      </c>
      <c r="H163" s="135">
        <f>SUM(H164+H168)</f>
        <v>4090000</v>
      </c>
      <c r="I163" s="135">
        <f>SUM(I164+I168+I171+I177)</f>
        <v>4852000</v>
      </c>
      <c r="J163" s="135">
        <f>SUM(J164+J168+J171+J177)</f>
        <v>4504249</v>
      </c>
      <c r="K163" s="134">
        <f t="shared" si="11"/>
        <v>0.928328318219291</v>
      </c>
    </row>
    <row r="164" spans="1:11" s="27" customFormat="1" ht="15.75">
      <c r="A164" s="27" t="s">
        <v>13</v>
      </c>
      <c r="B164" s="28" t="s">
        <v>5</v>
      </c>
      <c r="C164" s="28"/>
      <c r="D164" s="28"/>
      <c r="E164" s="28"/>
      <c r="F164" s="112"/>
      <c r="G164" s="112"/>
      <c r="H164" s="113">
        <f>SUM(H165)</f>
        <v>3350000</v>
      </c>
      <c r="I164" s="113">
        <f>SUM(I165)</f>
        <v>3835000</v>
      </c>
      <c r="J164" s="113">
        <f>SUM(J165)</f>
        <v>3806709</v>
      </c>
      <c r="K164" s="114">
        <f t="shared" si="11"/>
        <v>0.9926229465449804</v>
      </c>
    </row>
    <row r="165" spans="2:11" s="2" customFormat="1" ht="15.75">
      <c r="B165" s="7" t="s">
        <v>14</v>
      </c>
      <c r="C165" s="7"/>
      <c r="D165" s="7" t="s">
        <v>15</v>
      </c>
      <c r="E165" s="7"/>
      <c r="F165" s="115"/>
      <c r="G165" s="115"/>
      <c r="H165" s="116">
        <f>SUM(H166)</f>
        <v>3350000</v>
      </c>
      <c r="I165" s="116">
        <f>SUM(I166:I167)</f>
        <v>3835000</v>
      </c>
      <c r="J165" s="116">
        <f>SUM(J166:J167)</f>
        <v>3806709</v>
      </c>
      <c r="K165" s="117">
        <f t="shared" si="11"/>
        <v>0.9926229465449804</v>
      </c>
    </row>
    <row r="166" spans="2:11" s="2" customFormat="1" ht="15.75">
      <c r="B166" s="7"/>
      <c r="C166" s="7" t="s">
        <v>16</v>
      </c>
      <c r="D166" s="7" t="s">
        <v>17</v>
      </c>
      <c r="E166" s="7"/>
      <c r="F166" s="115"/>
      <c r="G166" s="115"/>
      <c r="H166" s="118">
        <v>3350000</v>
      </c>
      <c r="I166" s="118">
        <v>3685000</v>
      </c>
      <c r="J166" s="30">
        <v>3684006</v>
      </c>
      <c r="K166" s="117">
        <f t="shared" si="11"/>
        <v>0.9997302578018996</v>
      </c>
    </row>
    <row r="167" spans="2:11" s="2" customFormat="1" ht="15.75">
      <c r="B167" s="7"/>
      <c r="C167" s="7" t="s">
        <v>209</v>
      </c>
      <c r="D167" s="7" t="s">
        <v>236</v>
      </c>
      <c r="E167" s="7"/>
      <c r="F167" s="115"/>
      <c r="G167" s="115"/>
      <c r="H167" s="118">
        <v>0</v>
      </c>
      <c r="I167" s="118">
        <v>150000</v>
      </c>
      <c r="J167" s="30">
        <v>122703</v>
      </c>
      <c r="K167" s="117">
        <f t="shared" si="11"/>
        <v>0.81802</v>
      </c>
    </row>
    <row r="168" spans="1:11" s="27" customFormat="1" ht="15.75" customHeight="1">
      <c r="A168" s="27" t="s">
        <v>20</v>
      </c>
      <c r="B168" s="29" t="s">
        <v>21</v>
      </c>
      <c r="C168" s="29"/>
      <c r="D168" s="29"/>
      <c r="E168" s="29"/>
      <c r="F168" s="119"/>
      <c r="G168" s="120"/>
      <c r="H168" s="113">
        <f>SUM(H169)</f>
        <v>740000</v>
      </c>
      <c r="I168" s="113">
        <f>SUM(I169:I170)</f>
        <v>759000</v>
      </c>
      <c r="J168" s="113">
        <f>SUM(J169:J170)</f>
        <v>441327</v>
      </c>
      <c r="K168" s="114">
        <f t="shared" si="11"/>
        <v>0.5814584980237154</v>
      </c>
    </row>
    <row r="169" spans="2:11" s="2" customFormat="1" ht="15.75">
      <c r="B169" s="7"/>
      <c r="C169" s="7"/>
      <c r="D169" s="7" t="s">
        <v>10</v>
      </c>
      <c r="E169" s="7"/>
      <c r="F169" s="115"/>
      <c r="G169" s="115"/>
      <c r="H169" s="118">
        <v>740000</v>
      </c>
      <c r="I169" s="118">
        <v>740000</v>
      </c>
      <c r="J169" s="30">
        <v>422725</v>
      </c>
      <c r="K169" s="117">
        <f t="shared" si="11"/>
        <v>0.57125</v>
      </c>
    </row>
    <row r="170" spans="2:11" s="2" customFormat="1" ht="15.75">
      <c r="B170" s="7"/>
      <c r="C170" s="7"/>
      <c r="D170" s="7" t="s">
        <v>279</v>
      </c>
      <c r="E170" s="7"/>
      <c r="F170" s="115"/>
      <c r="G170" s="115"/>
      <c r="H170" s="118"/>
      <c r="I170" s="118">
        <v>19000</v>
      </c>
      <c r="J170" s="30">
        <v>18602</v>
      </c>
      <c r="K170" s="117">
        <f t="shared" si="11"/>
        <v>0.9790526315789474</v>
      </c>
    </row>
    <row r="171" spans="1:11" s="27" customFormat="1" ht="15.75">
      <c r="A171" s="27" t="s">
        <v>22</v>
      </c>
      <c r="B171" s="29" t="s">
        <v>23</v>
      </c>
      <c r="C171" s="29"/>
      <c r="D171" s="29"/>
      <c r="E171" s="29"/>
      <c r="F171" s="119"/>
      <c r="G171" s="112"/>
      <c r="H171" s="136">
        <f>SUM(H172+H175)</f>
        <v>0</v>
      </c>
      <c r="I171" s="136">
        <f>SUM(I172+I175)</f>
        <v>126000</v>
      </c>
      <c r="J171" s="136">
        <f>SUM(J172+J175)</f>
        <v>124613</v>
      </c>
      <c r="K171" s="117">
        <f t="shared" si="11"/>
        <v>0.9889920634920635</v>
      </c>
    </row>
    <row r="172" spans="2:11" s="2" customFormat="1" ht="15.75">
      <c r="B172" s="7" t="s">
        <v>24</v>
      </c>
      <c r="C172" s="7"/>
      <c r="D172" s="7" t="s">
        <v>1</v>
      </c>
      <c r="E172" s="7"/>
      <c r="F172" s="121"/>
      <c r="G172" s="121"/>
      <c r="H172" s="137">
        <f>SUM(H173:H174)</f>
        <v>0</v>
      </c>
      <c r="I172" s="137">
        <f>SUM(I173:I174)</f>
        <v>99000</v>
      </c>
      <c r="J172" s="137">
        <f>SUM(J173:J174)</f>
        <v>98120</v>
      </c>
      <c r="K172" s="117">
        <f t="shared" si="11"/>
        <v>0.9911111111111112</v>
      </c>
    </row>
    <row r="173" spans="1:11" s="2" customFormat="1" ht="15.75">
      <c r="A173" s="27"/>
      <c r="B173" s="28"/>
      <c r="C173" s="28"/>
      <c r="D173" s="123"/>
      <c r="E173" s="123"/>
      <c r="F173" s="115" t="s">
        <v>76</v>
      </c>
      <c r="G173" s="115"/>
      <c r="H173" s="118">
        <v>0</v>
      </c>
      <c r="I173" s="118">
        <v>68000</v>
      </c>
      <c r="J173" s="30">
        <v>67141</v>
      </c>
      <c r="K173" s="117">
        <f t="shared" si="11"/>
        <v>0.9873676470588235</v>
      </c>
    </row>
    <row r="174" spans="1:11" s="2" customFormat="1" ht="15.75">
      <c r="A174" s="27"/>
      <c r="B174" s="28"/>
      <c r="C174" s="28"/>
      <c r="D174" s="123"/>
      <c r="E174" s="123"/>
      <c r="F174" s="115" t="s">
        <v>8</v>
      </c>
      <c r="G174" s="115"/>
      <c r="H174" s="118">
        <v>0</v>
      </c>
      <c r="I174" s="118">
        <v>31000</v>
      </c>
      <c r="J174" s="30">
        <v>30979</v>
      </c>
      <c r="K174" s="117">
        <f t="shared" si="11"/>
        <v>0.9993225806451613</v>
      </c>
    </row>
    <row r="175" spans="2:11" s="2" customFormat="1" ht="15.75">
      <c r="B175" s="7" t="s">
        <v>47</v>
      </c>
      <c r="C175" s="7"/>
      <c r="D175" s="7" t="s">
        <v>48</v>
      </c>
      <c r="E175" s="7"/>
      <c r="F175" s="115"/>
      <c r="G175" s="115"/>
      <c r="H175" s="137">
        <f>SUM(H176)</f>
        <v>0</v>
      </c>
      <c r="I175" s="137">
        <f>SUM(I176)</f>
        <v>27000</v>
      </c>
      <c r="J175" s="137">
        <f>SUM(J176)</f>
        <v>26493</v>
      </c>
      <c r="K175" s="117">
        <f t="shared" si="11"/>
        <v>0.9812222222222222</v>
      </c>
    </row>
    <row r="176" spans="2:11" s="2" customFormat="1" ht="15.75">
      <c r="B176" s="7"/>
      <c r="C176" s="7" t="s">
        <v>49</v>
      </c>
      <c r="D176" s="7" t="s">
        <v>50</v>
      </c>
      <c r="E176" s="7"/>
      <c r="F176" s="115"/>
      <c r="G176" s="115"/>
      <c r="H176" s="122">
        <v>0</v>
      </c>
      <c r="I176" s="122">
        <v>27000</v>
      </c>
      <c r="J176" s="34">
        <v>26493</v>
      </c>
      <c r="K176" s="117">
        <f t="shared" si="11"/>
        <v>0.9812222222222222</v>
      </c>
    </row>
    <row r="177" spans="1:11" s="27" customFormat="1" ht="15.75">
      <c r="A177" s="27" t="s">
        <v>174</v>
      </c>
      <c r="B177" s="332" t="s">
        <v>175</v>
      </c>
      <c r="C177" s="332"/>
      <c r="D177" s="332"/>
      <c r="E177" s="333"/>
      <c r="F177" s="128"/>
      <c r="G177" s="113"/>
      <c r="H177" s="129">
        <f>SUM(H178:H179)</f>
        <v>0</v>
      </c>
      <c r="I177" s="129">
        <f>SUM(I178:I179)</f>
        <v>132000</v>
      </c>
      <c r="J177" s="129">
        <f>SUM(J178:J179)</f>
        <v>131600</v>
      </c>
      <c r="K177" s="114">
        <f t="shared" si="11"/>
        <v>0.996969696969697</v>
      </c>
    </row>
    <row r="178" spans="2:11" s="2" customFormat="1" ht="15.75">
      <c r="B178" s="7" t="s">
        <v>275</v>
      </c>
      <c r="C178" s="7"/>
      <c r="D178" s="7" t="s">
        <v>276</v>
      </c>
      <c r="E178" s="115"/>
      <c r="F178" s="130"/>
      <c r="G178" s="118"/>
      <c r="H178" s="131">
        <v>0</v>
      </c>
      <c r="I178" s="30">
        <v>104000</v>
      </c>
      <c r="J178" s="30">
        <v>103622</v>
      </c>
      <c r="K178" s="117">
        <f t="shared" si="11"/>
        <v>0.9963653846153846</v>
      </c>
    </row>
    <row r="179" spans="2:11" s="2" customFormat="1" ht="15.75">
      <c r="B179" s="7" t="s">
        <v>274</v>
      </c>
      <c r="C179" s="7"/>
      <c r="D179" s="7" t="s">
        <v>273</v>
      </c>
      <c r="E179" s="115"/>
      <c r="F179" s="130"/>
      <c r="G179" s="118"/>
      <c r="H179" s="131">
        <v>0</v>
      </c>
      <c r="I179" s="30">
        <v>28000</v>
      </c>
      <c r="J179" s="30">
        <v>27978</v>
      </c>
      <c r="K179" s="117">
        <f t="shared" si="11"/>
        <v>0.9992142857142857</v>
      </c>
    </row>
    <row r="180" spans="1:11" s="27" customFormat="1" ht="31.5" customHeight="1">
      <c r="A180" s="31" t="s">
        <v>235</v>
      </c>
      <c r="B180" s="80"/>
      <c r="C180" s="80"/>
      <c r="D180" s="80"/>
      <c r="E180" s="80"/>
      <c r="F180" s="138"/>
      <c r="G180" s="138"/>
      <c r="H180" s="135">
        <f aca="true" t="shared" si="12" ref="H180:J182">SUM(H181)</f>
        <v>537000</v>
      </c>
      <c r="I180" s="135">
        <f t="shared" si="12"/>
        <v>537000</v>
      </c>
      <c r="J180" s="135">
        <f t="shared" si="12"/>
        <v>536088</v>
      </c>
      <c r="K180" s="134">
        <f t="shared" si="11"/>
        <v>0.9983016759776536</v>
      </c>
    </row>
    <row r="181" spans="1:11" s="27" customFormat="1" ht="15.75">
      <c r="A181" s="27" t="s">
        <v>51</v>
      </c>
      <c r="B181" s="29" t="s">
        <v>52</v>
      </c>
      <c r="C181" s="29"/>
      <c r="D181" s="29"/>
      <c r="E181" s="29"/>
      <c r="F181" s="119"/>
      <c r="G181" s="112"/>
      <c r="H181" s="113">
        <f t="shared" si="12"/>
        <v>537000</v>
      </c>
      <c r="I181" s="113">
        <f t="shared" si="12"/>
        <v>537000</v>
      </c>
      <c r="J181" s="113">
        <f t="shared" si="12"/>
        <v>536088</v>
      </c>
      <c r="K181" s="114">
        <f t="shared" si="11"/>
        <v>0.9983016759776536</v>
      </c>
    </row>
    <row r="182" spans="2:11" s="2" customFormat="1" ht="15.75">
      <c r="B182" s="7"/>
      <c r="C182" s="7" t="s">
        <v>53</v>
      </c>
      <c r="D182" s="7" t="s">
        <v>54</v>
      </c>
      <c r="E182" s="7"/>
      <c r="F182" s="115"/>
      <c r="G182" s="115"/>
      <c r="H182" s="118">
        <f t="shared" si="12"/>
        <v>537000</v>
      </c>
      <c r="I182" s="118">
        <f t="shared" si="12"/>
        <v>537000</v>
      </c>
      <c r="J182" s="118">
        <f t="shared" si="12"/>
        <v>536088</v>
      </c>
      <c r="K182" s="117">
        <f t="shared" si="11"/>
        <v>0.9983016759776536</v>
      </c>
    </row>
    <row r="183" spans="2:11" s="2" customFormat="1" ht="15.75">
      <c r="B183" s="7"/>
      <c r="C183" s="7"/>
      <c r="D183" s="7"/>
      <c r="E183" s="7"/>
      <c r="F183" s="115" t="s">
        <v>234</v>
      </c>
      <c r="G183" s="115"/>
      <c r="H183" s="122">
        <v>537000</v>
      </c>
      <c r="I183" s="122">
        <v>537000</v>
      </c>
      <c r="J183" s="34">
        <v>536088</v>
      </c>
      <c r="K183" s="117">
        <f t="shared" si="11"/>
        <v>0.9983016759776536</v>
      </c>
    </row>
    <row r="184" spans="1:11" s="33" customFormat="1" ht="30.75" customHeight="1">
      <c r="A184" s="31" t="s">
        <v>88</v>
      </c>
      <c r="B184" s="80"/>
      <c r="C184" s="80"/>
      <c r="D184" s="80"/>
      <c r="E184" s="80"/>
      <c r="F184" s="138"/>
      <c r="G184" s="138"/>
      <c r="H184" s="142">
        <f>SUM(H185+H190)</f>
        <v>2570000</v>
      </c>
      <c r="I184" s="142">
        <f>SUM(I185+I190)</f>
        <v>1979000</v>
      </c>
      <c r="J184" s="142">
        <f>SUM(J185+J190)</f>
        <v>1649252</v>
      </c>
      <c r="K184" s="134">
        <f t="shared" si="11"/>
        <v>0.8333764527539161</v>
      </c>
    </row>
    <row r="185" spans="1:11" s="27" customFormat="1" ht="15.75">
      <c r="A185" s="27" t="s">
        <v>84</v>
      </c>
      <c r="B185" s="29" t="s">
        <v>85</v>
      </c>
      <c r="C185" s="29"/>
      <c r="D185" s="29"/>
      <c r="E185" s="29"/>
      <c r="F185" s="119"/>
      <c r="G185" s="152"/>
      <c r="H185" s="136">
        <f>SUM(H186)</f>
        <v>2520000</v>
      </c>
      <c r="I185" s="136">
        <f>SUM(I186)</f>
        <v>1929000</v>
      </c>
      <c r="J185" s="136">
        <f>SUM(J186)</f>
        <v>1599252</v>
      </c>
      <c r="K185" s="114">
        <f t="shared" si="11"/>
        <v>0.8290575427682737</v>
      </c>
    </row>
    <row r="186" spans="2:11" s="2" customFormat="1" ht="15.75">
      <c r="B186" s="7" t="s">
        <v>86</v>
      </c>
      <c r="C186" s="7"/>
      <c r="D186" s="7" t="s">
        <v>87</v>
      </c>
      <c r="E186" s="7"/>
      <c r="F186" s="115"/>
      <c r="G186" s="122"/>
      <c r="H186" s="137">
        <f>SUM(H187:H189)</f>
        <v>2520000</v>
      </c>
      <c r="I186" s="137">
        <f>SUM(I187:I189)</f>
        <v>1929000</v>
      </c>
      <c r="J186" s="137">
        <f>SUM(J187:J189)</f>
        <v>1599252</v>
      </c>
      <c r="K186" s="117">
        <f t="shared" si="11"/>
        <v>0.8290575427682737</v>
      </c>
    </row>
    <row r="187" spans="2:11" s="2" customFormat="1" ht="15.75">
      <c r="B187" s="7"/>
      <c r="C187" s="7"/>
      <c r="D187" s="7"/>
      <c r="E187" s="7"/>
      <c r="F187" s="115" t="s">
        <v>300</v>
      </c>
      <c r="G187" s="122"/>
      <c r="H187" s="122">
        <v>1929000</v>
      </c>
      <c r="I187" s="122">
        <v>0</v>
      </c>
      <c r="J187" s="34">
        <v>0</v>
      </c>
      <c r="K187" s="117">
        <v>0</v>
      </c>
    </row>
    <row r="188" spans="2:11" s="2" customFormat="1" ht="15.75">
      <c r="B188" s="7"/>
      <c r="C188" s="7"/>
      <c r="D188" s="7"/>
      <c r="E188" s="7"/>
      <c r="F188" s="115" t="s">
        <v>462</v>
      </c>
      <c r="G188" s="122"/>
      <c r="H188" s="122">
        <v>0</v>
      </c>
      <c r="I188" s="122">
        <v>1929000</v>
      </c>
      <c r="J188" s="34">
        <v>1599252</v>
      </c>
      <c r="K188" s="117">
        <v>0</v>
      </c>
    </row>
    <row r="189" spans="2:11" s="2" customFormat="1" ht="15.75">
      <c r="B189" s="7"/>
      <c r="C189" s="7"/>
      <c r="D189" s="7"/>
      <c r="E189" s="115"/>
      <c r="F189" s="115" t="s">
        <v>227</v>
      </c>
      <c r="G189" s="122"/>
      <c r="H189" s="122">
        <v>591000</v>
      </c>
      <c r="I189" s="122">
        <v>0</v>
      </c>
      <c r="J189" s="34">
        <v>0</v>
      </c>
      <c r="K189" s="117">
        <v>0</v>
      </c>
    </row>
    <row r="190" spans="1:11" s="27" customFormat="1" ht="15.75">
      <c r="A190" s="27" t="s">
        <v>51</v>
      </c>
      <c r="B190" s="29" t="s">
        <v>52</v>
      </c>
      <c r="C190" s="29"/>
      <c r="D190" s="29"/>
      <c r="E190" s="29"/>
      <c r="F190" s="119"/>
      <c r="G190" s="112"/>
      <c r="H190" s="113">
        <f aca="true" t="shared" si="13" ref="H190:J191">SUM(H191)</f>
        <v>50000</v>
      </c>
      <c r="I190" s="113">
        <f t="shared" si="13"/>
        <v>50000</v>
      </c>
      <c r="J190" s="113">
        <f t="shared" si="13"/>
        <v>50000</v>
      </c>
      <c r="K190" s="114">
        <f t="shared" si="11"/>
        <v>1</v>
      </c>
    </row>
    <row r="191" spans="2:11" s="2" customFormat="1" ht="15.75">
      <c r="B191" s="7"/>
      <c r="C191" s="7" t="s">
        <v>53</v>
      </c>
      <c r="D191" s="7" t="s">
        <v>54</v>
      </c>
      <c r="E191" s="7"/>
      <c r="F191" s="115"/>
      <c r="G191" s="115"/>
      <c r="H191" s="118">
        <f t="shared" si="13"/>
        <v>50000</v>
      </c>
      <c r="I191" s="118">
        <f t="shared" si="13"/>
        <v>50000</v>
      </c>
      <c r="J191" s="118">
        <f t="shared" si="13"/>
        <v>50000</v>
      </c>
      <c r="K191" s="117">
        <f t="shared" si="11"/>
        <v>1</v>
      </c>
    </row>
    <row r="192" spans="2:11" s="2" customFormat="1" ht="30" customHeight="1">
      <c r="B192" s="7"/>
      <c r="C192" s="7"/>
      <c r="D192" s="7"/>
      <c r="E192" s="7"/>
      <c r="F192" s="124" t="s">
        <v>89</v>
      </c>
      <c r="G192" s="124"/>
      <c r="H192" s="125">
        <v>50000</v>
      </c>
      <c r="I192" s="125">
        <v>50000</v>
      </c>
      <c r="J192" s="34">
        <v>50000</v>
      </c>
      <c r="K192" s="117">
        <f t="shared" si="11"/>
        <v>1</v>
      </c>
    </row>
    <row r="193" spans="1:11" ht="30" customHeight="1">
      <c r="A193" s="330" t="s">
        <v>294</v>
      </c>
      <c r="B193" s="330"/>
      <c r="C193" s="330"/>
      <c r="D193" s="330"/>
      <c r="E193" s="330"/>
      <c r="F193" s="331"/>
      <c r="G193" s="95"/>
      <c r="H193" s="95">
        <f aca="true" t="shared" si="14" ref="H193:J195">SUM(H194)</f>
        <v>0</v>
      </c>
      <c r="I193" s="95">
        <f t="shared" si="14"/>
        <v>78000</v>
      </c>
      <c r="J193" s="95">
        <f t="shared" si="14"/>
        <v>78000</v>
      </c>
      <c r="K193" s="134">
        <f t="shared" si="11"/>
        <v>1</v>
      </c>
    </row>
    <row r="194" spans="1:11" s="27" customFormat="1" ht="15.75">
      <c r="A194" s="27" t="s">
        <v>84</v>
      </c>
      <c r="B194" s="29" t="s">
        <v>85</v>
      </c>
      <c r="C194" s="29"/>
      <c r="D194" s="29"/>
      <c r="E194" s="29"/>
      <c r="F194" s="146"/>
      <c r="G194" s="149"/>
      <c r="H194" s="144">
        <f t="shared" si="14"/>
        <v>0</v>
      </c>
      <c r="I194" s="144">
        <f t="shared" si="14"/>
        <v>78000</v>
      </c>
      <c r="J194" s="144">
        <f t="shared" si="14"/>
        <v>78000</v>
      </c>
      <c r="K194" s="114">
        <f t="shared" si="11"/>
        <v>1</v>
      </c>
    </row>
    <row r="195" spans="2:11" s="2" customFormat="1" ht="15.75">
      <c r="B195" s="47" t="s">
        <v>297</v>
      </c>
      <c r="C195" s="47"/>
      <c r="D195" s="47" t="s">
        <v>298</v>
      </c>
      <c r="E195" s="150"/>
      <c r="F195" s="122"/>
      <c r="G195" s="137"/>
      <c r="H195" s="151">
        <f t="shared" si="14"/>
        <v>0</v>
      </c>
      <c r="I195" s="131">
        <f t="shared" si="14"/>
        <v>78000</v>
      </c>
      <c r="J195" s="131">
        <f t="shared" si="14"/>
        <v>78000</v>
      </c>
      <c r="K195" s="117">
        <f t="shared" si="11"/>
        <v>1</v>
      </c>
    </row>
    <row r="196" spans="2:11" s="2" customFormat="1" ht="15.75">
      <c r="B196" s="47"/>
      <c r="C196" s="47"/>
      <c r="D196" s="47"/>
      <c r="E196" s="150" t="s">
        <v>299</v>
      </c>
      <c r="F196" s="122"/>
      <c r="G196" s="118"/>
      <c r="H196" s="131">
        <v>0</v>
      </c>
      <c r="I196" s="34">
        <v>78000</v>
      </c>
      <c r="J196" s="34">
        <v>78000</v>
      </c>
      <c r="K196" s="117">
        <f t="shared" si="11"/>
        <v>1</v>
      </c>
    </row>
    <row r="197" spans="1:11" s="33" customFormat="1" ht="31.5" customHeight="1">
      <c r="A197" s="31" t="s">
        <v>133</v>
      </c>
      <c r="B197" s="80"/>
      <c r="C197" s="80"/>
      <c r="D197" s="80"/>
      <c r="E197" s="80"/>
      <c r="F197" s="138"/>
      <c r="G197" s="138"/>
      <c r="H197" s="142">
        <f>SUM(H198)</f>
        <v>120000</v>
      </c>
      <c r="I197" s="142">
        <f>SUM(I198)</f>
        <v>120000</v>
      </c>
      <c r="J197" s="142">
        <f>SUM(J198)</f>
        <v>54540</v>
      </c>
      <c r="K197" s="134">
        <f t="shared" si="11"/>
        <v>0.4545</v>
      </c>
    </row>
    <row r="198" spans="1:11" s="27" customFormat="1" ht="15.75">
      <c r="A198" s="27" t="s">
        <v>22</v>
      </c>
      <c r="B198" s="29" t="s">
        <v>23</v>
      </c>
      <c r="C198" s="29"/>
      <c r="D198" s="29"/>
      <c r="E198" s="29"/>
      <c r="F198" s="119"/>
      <c r="G198" s="112"/>
      <c r="H198" s="113">
        <f>SUM(H202+H207+H205+H199)</f>
        <v>120000</v>
      </c>
      <c r="I198" s="113">
        <f>SUM(I202+I207+I205+I199)</f>
        <v>120000</v>
      </c>
      <c r="J198" s="113">
        <f>SUM(J202+J207+J205+J199)</f>
        <v>54540</v>
      </c>
      <c r="K198" s="114">
        <f t="shared" si="11"/>
        <v>0.4545</v>
      </c>
    </row>
    <row r="199" spans="2:11" s="2" customFormat="1" ht="15.75">
      <c r="B199" s="7" t="s">
        <v>24</v>
      </c>
      <c r="C199" s="7"/>
      <c r="D199" s="7" t="s">
        <v>1</v>
      </c>
      <c r="E199" s="7"/>
      <c r="F199" s="121"/>
      <c r="G199" s="121"/>
      <c r="H199" s="137">
        <f>SUM(H200)</f>
        <v>10000</v>
      </c>
      <c r="I199" s="137">
        <f>SUM(I200)</f>
        <v>10000</v>
      </c>
      <c r="J199" s="137">
        <f>SUM(J200)</f>
        <v>0</v>
      </c>
      <c r="K199" s="117">
        <f t="shared" si="11"/>
        <v>0</v>
      </c>
    </row>
    <row r="200" spans="2:11" s="2" customFormat="1" ht="15.75">
      <c r="B200" s="7"/>
      <c r="C200" s="7" t="s">
        <v>27</v>
      </c>
      <c r="D200" s="7" t="s">
        <v>80</v>
      </c>
      <c r="E200" s="7"/>
      <c r="F200" s="115"/>
      <c r="G200" s="115"/>
      <c r="H200" s="118">
        <f>SUM(H201:H201)</f>
        <v>10000</v>
      </c>
      <c r="I200" s="118">
        <f>SUM(I201:I201)</f>
        <v>10000</v>
      </c>
      <c r="J200" s="118">
        <f>SUM(J201:J201)</f>
        <v>0</v>
      </c>
      <c r="K200" s="117">
        <f t="shared" si="11"/>
        <v>0</v>
      </c>
    </row>
    <row r="201" spans="1:11" s="2" customFormat="1" ht="15.75">
      <c r="A201" s="27"/>
      <c r="B201" s="28"/>
      <c r="C201" s="28"/>
      <c r="D201" s="123"/>
      <c r="E201" s="123"/>
      <c r="F201" s="115" t="s">
        <v>8</v>
      </c>
      <c r="G201" s="115"/>
      <c r="H201" s="122">
        <v>10000</v>
      </c>
      <c r="I201" s="122">
        <v>10000</v>
      </c>
      <c r="J201" s="34">
        <v>0</v>
      </c>
      <c r="K201" s="117">
        <f t="shared" si="11"/>
        <v>0</v>
      </c>
    </row>
    <row r="202" spans="2:11" s="2" customFormat="1" ht="15.75">
      <c r="B202" s="7" t="s">
        <v>31</v>
      </c>
      <c r="C202" s="7"/>
      <c r="D202" s="7" t="s">
        <v>32</v>
      </c>
      <c r="E202" s="7"/>
      <c r="F202" s="115"/>
      <c r="G202" s="115"/>
      <c r="H202" s="116">
        <f>SUM(H203)</f>
        <v>50000</v>
      </c>
      <c r="I202" s="116">
        <f>SUM(I203)</f>
        <v>50000</v>
      </c>
      <c r="J202" s="116">
        <f>SUM(J203)</f>
        <v>46224</v>
      </c>
      <c r="K202" s="117">
        <f t="shared" si="11"/>
        <v>0.92448</v>
      </c>
    </row>
    <row r="203" spans="2:11" s="2" customFormat="1" ht="15.75">
      <c r="B203" s="7"/>
      <c r="C203" s="7" t="s">
        <v>33</v>
      </c>
      <c r="D203" s="7" t="s">
        <v>34</v>
      </c>
      <c r="E203" s="7"/>
      <c r="F203" s="115"/>
      <c r="G203" s="115"/>
      <c r="H203" s="118">
        <f>SUM(H204:H204)</f>
        <v>50000</v>
      </c>
      <c r="I203" s="118">
        <f>SUM(I204:I204)</f>
        <v>50000</v>
      </c>
      <c r="J203" s="118">
        <f>SUM(J204:J204)</f>
        <v>46224</v>
      </c>
      <c r="K203" s="117">
        <f t="shared" si="11"/>
        <v>0.92448</v>
      </c>
    </row>
    <row r="204" spans="2:11" s="2" customFormat="1" ht="15.75">
      <c r="B204" s="7"/>
      <c r="C204" s="7"/>
      <c r="D204" s="7"/>
      <c r="E204" s="7"/>
      <c r="F204" s="115" t="s">
        <v>69</v>
      </c>
      <c r="G204" s="115"/>
      <c r="H204" s="122">
        <v>50000</v>
      </c>
      <c r="I204" s="122">
        <v>50000</v>
      </c>
      <c r="J204" s="34">
        <v>46224</v>
      </c>
      <c r="K204" s="117">
        <f t="shared" si="11"/>
        <v>0.92448</v>
      </c>
    </row>
    <row r="205" spans="2:11" s="2" customFormat="1" ht="15.75">
      <c r="B205" s="7" t="s">
        <v>37</v>
      </c>
      <c r="C205" s="7"/>
      <c r="D205" s="7" t="s">
        <v>38</v>
      </c>
      <c r="E205" s="7"/>
      <c r="F205" s="115"/>
      <c r="G205" s="115"/>
      <c r="H205" s="137">
        <f>SUM(H206)</f>
        <v>40000</v>
      </c>
      <c r="I205" s="137">
        <f>SUM(I206)</f>
        <v>40000</v>
      </c>
      <c r="J205" s="137">
        <f>SUM(J206)</f>
        <v>0</v>
      </c>
      <c r="K205" s="117">
        <f t="shared" si="11"/>
        <v>0</v>
      </c>
    </row>
    <row r="206" spans="2:11" s="2" customFormat="1" ht="15.75">
      <c r="B206" s="7"/>
      <c r="C206" s="7" t="s">
        <v>43</v>
      </c>
      <c r="D206" s="7" t="s">
        <v>4</v>
      </c>
      <c r="E206" s="7"/>
      <c r="F206" s="115"/>
      <c r="G206" s="115"/>
      <c r="H206" s="118">
        <v>40000</v>
      </c>
      <c r="I206" s="118">
        <v>40000</v>
      </c>
      <c r="J206" s="30">
        <v>0</v>
      </c>
      <c r="K206" s="117">
        <f t="shared" si="11"/>
        <v>0</v>
      </c>
    </row>
    <row r="207" spans="2:11" s="2" customFormat="1" ht="15.75">
      <c r="B207" s="7" t="s">
        <v>47</v>
      </c>
      <c r="C207" s="7"/>
      <c r="D207" s="7" t="s">
        <v>48</v>
      </c>
      <c r="E207" s="7"/>
      <c r="F207" s="115"/>
      <c r="G207" s="115"/>
      <c r="H207" s="116">
        <f>SUM(H208)</f>
        <v>20000</v>
      </c>
      <c r="I207" s="116">
        <f>SUM(I208)</f>
        <v>20000</v>
      </c>
      <c r="J207" s="116">
        <f>SUM(J208)</f>
        <v>8316</v>
      </c>
      <c r="K207" s="117">
        <f t="shared" si="11"/>
        <v>0.4158</v>
      </c>
    </row>
    <row r="208" spans="2:11" s="2" customFormat="1" ht="15.75">
      <c r="B208" s="7"/>
      <c r="C208" s="7" t="s">
        <v>49</v>
      </c>
      <c r="D208" s="7" t="s">
        <v>50</v>
      </c>
      <c r="E208" s="7"/>
      <c r="F208" s="115"/>
      <c r="G208" s="115"/>
      <c r="H208" s="118">
        <v>20000</v>
      </c>
      <c r="I208" s="118">
        <v>20000</v>
      </c>
      <c r="J208" s="30">
        <v>8316</v>
      </c>
      <c r="K208" s="117">
        <f t="shared" si="11"/>
        <v>0.4158</v>
      </c>
    </row>
    <row r="209" spans="1:11" s="33" customFormat="1" ht="31.5" customHeight="1">
      <c r="A209" s="31" t="s">
        <v>134</v>
      </c>
      <c r="B209" s="80"/>
      <c r="C209" s="80"/>
      <c r="D209" s="80"/>
      <c r="E209" s="80"/>
      <c r="F209" s="138"/>
      <c r="G209" s="138"/>
      <c r="H209" s="142">
        <f>SUM(H212+H230)</f>
        <v>5390000</v>
      </c>
      <c r="I209" s="142">
        <f>SUM(I210+I212+I227+I230)</f>
        <v>10910315</v>
      </c>
      <c r="J209" s="142">
        <f>SUM(J210+J212+J227+J230)</f>
        <v>7905190</v>
      </c>
      <c r="K209" s="134">
        <f t="shared" si="11"/>
        <v>0.7245611148715688</v>
      </c>
    </row>
    <row r="210" spans="1:11" s="27" customFormat="1" ht="15.75" customHeight="1">
      <c r="A210" s="27" t="s">
        <v>20</v>
      </c>
      <c r="B210" s="29" t="s">
        <v>21</v>
      </c>
      <c r="C210" s="29"/>
      <c r="D210" s="29"/>
      <c r="E210" s="29"/>
      <c r="F210" s="119"/>
      <c r="G210" s="120"/>
      <c r="H210" s="113"/>
      <c r="I210" s="113">
        <f>SUM(I211)</f>
        <v>477000</v>
      </c>
      <c r="J210" s="113">
        <f>SUM(J211)</f>
        <v>476960</v>
      </c>
      <c r="K210" s="114">
        <f t="shared" si="11"/>
        <v>0.999916142557652</v>
      </c>
    </row>
    <row r="211" spans="2:14" s="2" customFormat="1" ht="15.75">
      <c r="B211" s="7"/>
      <c r="C211" s="7"/>
      <c r="D211" s="7" t="s">
        <v>10</v>
      </c>
      <c r="E211" s="7"/>
      <c r="F211" s="115"/>
      <c r="G211" s="115"/>
      <c r="H211" s="118"/>
      <c r="I211" s="118">
        <v>477000</v>
      </c>
      <c r="J211" s="118">
        <v>476960</v>
      </c>
      <c r="K211" s="117">
        <f t="shared" si="11"/>
        <v>0.999916142557652</v>
      </c>
      <c r="N211" s="2" t="s">
        <v>463</v>
      </c>
    </row>
    <row r="212" spans="1:11" s="27" customFormat="1" ht="15.75">
      <c r="A212" s="27" t="s">
        <v>22</v>
      </c>
      <c r="B212" s="29" t="s">
        <v>23</v>
      </c>
      <c r="C212" s="29"/>
      <c r="D212" s="29"/>
      <c r="E212" s="29"/>
      <c r="F212" s="119"/>
      <c r="G212" s="112"/>
      <c r="H212" s="113">
        <f>SUM(H213+H216+H225)</f>
        <v>2390000</v>
      </c>
      <c r="I212" s="113">
        <f>SUM(I213+I216+I225)</f>
        <v>2843000</v>
      </c>
      <c r="J212" s="113">
        <f>SUM(J213+J216+J225)</f>
        <v>2736580</v>
      </c>
      <c r="K212" s="114">
        <f t="shared" si="11"/>
        <v>0.9625677101653183</v>
      </c>
    </row>
    <row r="213" spans="2:11" s="2" customFormat="1" ht="15.75">
      <c r="B213" s="7" t="s">
        <v>24</v>
      </c>
      <c r="C213" s="7"/>
      <c r="D213" s="7" t="s">
        <v>1</v>
      </c>
      <c r="E213" s="7"/>
      <c r="F213" s="121"/>
      <c r="G213" s="121"/>
      <c r="H213" s="116">
        <f>SUM(+H214)</f>
        <v>900000</v>
      </c>
      <c r="I213" s="116">
        <f>SUM(+I214)</f>
        <v>939000</v>
      </c>
      <c r="J213" s="116">
        <f>SUM(+J214)</f>
        <v>938101</v>
      </c>
      <c r="K213" s="117">
        <f t="shared" si="11"/>
        <v>0.9990425985090522</v>
      </c>
    </row>
    <row r="214" spans="2:11" s="2" customFormat="1" ht="15.75">
      <c r="B214" s="7"/>
      <c r="C214" s="7" t="s">
        <v>27</v>
      </c>
      <c r="D214" s="7" t="s">
        <v>28</v>
      </c>
      <c r="E214" s="7"/>
      <c r="F214" s="115"/>
      <c r="G214" s="115"/>
      <c r="H214" s="118">
        <f>SUM(H215:H215)</f>
        <v>900000</v>
      </c>
      <c r="I214" s="118">
        <f>SUM(I215:I215)</f>
        <v>939000</v>
      </c>
      <c r="J214" s="118">
        <f>SUM(J215:J215)</f>
        <v>938101</v>
      </c>
      <c r="K214" s="117">
        <f t="shared" si="11"/>
        <v>0.9990425985090522</v>
      </c>
    </row>
    <row r="215" spans="1:11" s="2" customFormat="1" ht="15.75">
      <c r="A215" s="27"/>
      <c r="B215" s="28"/>
      <c r="C215" s="28"/>
      <c r="D215" s="123"/>
      <c r="E215" s="123"/>
      <c r="F215" s="115" t="s">
        <v>8</v>
      </c>
      <c r="G215" s="115"/>
      <c r="H215" s="122">
        <v>900000</v>
      </c>
      <c r="I215" s="122">
        <v>939000</v>
      </c>
      <c r="J215" s="34">
        <v>938101</v>
      </c>
      <c r="K215" s="117">
        <f t="shared" si="11"/>
        <v>0.9990425985090522</v>
      </c>
    </row>
    <row r="216" spans="2:11" s="2" customFormat="1" ht="15.75">
      <c r="B216" s="7" t="s">
        <v>37</v>
      </c>
      <c r="C216" s="7"/>
      <c r="D216" s="7" t="s">
        <v>38</v>
      </c>
      <c r="E216" s="7"/>
      <c r="F216" s="115"/>
      <c r="G216" s="115"/>
      <c r="H216" s="116">
        <f>SUM(H217+H222+H223+H221)</f>
        <v>1075000</v>
      </c>
      <c r="I216" s="116">
        <f>SUM(I217+I222+I223+I221)</f>
        <v>1489000</v>
      </c>
      <c r="J216" s="116">
        <f>SUM(J217+J222+J223+J221)</f>
        <v>1428153</v>
      </c>
      <c r="K216" s="117">
        <f t="shared" si="11"/>
        <v>0.9591356615177972</v>
      </c>
    </row>
    <row r="217" spans="2:11" s="2" customFormat="1" ht="15.75">
      <c r="B217" s="7"/>
      <c r="C217" s="7" t="s">
        <v>39</v>
      </c>
      <c r="D217" s="7" t="s">
        <v>40</v>
      </c>
      <c r="E217" s="7"/>
      <c r="F217" s="115"/>
      <c r="G217" s="115"/>
      <c r="H217" s="118">
        <f>SUM(H218:H220)</f>
        <v>385000</v>
      </c>
      <c r="I217" s="118">
        <f>SUM(I218:I220)</f>
        <v>482000</v>
      </c>
      <c r="J217" s="118">
        <f>SUM(J218:J220)</f>
        <v>447305</v>
      </c>
      <c r="K217" s="117">
        <f aca="true" t="shared" si="15" ref="K217:K251">J217/I217</f>
        <v>0.9280186721991701</v>
      </c>
    </row>
    <row r="218" spans="2:11" s="2" customFormat="1" ht="15.75">
      <c r="B218" s="7"/>
      <c r="C218" s="7"/>
      <c r="D218" s="7"/>
      <c r="E218" s="7"/>
      <c r="F218" s="115" t="s">
        <v>41</v>
      </c>
      <c r="G218" s="115"/>
      <c r="H218" s="122">
        <v>90000</v>
      </c>
      <c r="I218" s="122">
        <v>90000</v>
      </c>
      <c r="J218" s="34">
        <v>56324</v>
      </c>
      <c r="K218" s="117">
        <f t="shared" si="15"/>
        <v>0.6258222222222222</v>
      </c>
    </row>
    <row r="219" spans="2:11" s="2" customFormat="1" ht="15.75">
      <c r="B219" s="7"/>
      <c r="C219" s="7"/>
      <c r="D219" s="7"/>
      <c r="E219" s="7"/>
      <c r="F219" s="115" t="s">
        <v>42</v>
      </c>
      <c r="G219" s="115"/>
      <c r="H219" s="122">
        <v>265000</v>
      </c>
      <c r="I219" s="122">
        <v>358000</v>
      </c>
      <c r="J219" s="34">
        <v>357812</v>
      </c>
      <c r="K219" s="117">
        <f t="shared" si="15"/>
        <v>0.9994748603351955</v>
      </c>
    </row>
    <row r="220" spans="2:11" s="2" customFormat="1" ht="15.75">
      <c r="B220" s="7"/>
      <c r="C220" s="7"/>
      <c r="D220" s="7"/>
      <c r="E220" s="7"/>
      <c r="F220" s="115" t="s">
        <v>3</v>
      </c>
      <c r="G220" s="115"/>
      <c r="H220" s="122">
        <v>30000</v>
      </c>
      <c r="I220" s="122">
        <v>34000</v>
      </c>
      <c r="J220" s="34">
        <v>33169</v>
      </c>
      <c r="K220" s="117">
        <f t="shared" si="15"/>
        <v>0.9755588235294118</v>
      </c>
    </row>
    <row r="221" spans="2:11" s="2" customFormat="1" ht="15.75">
      <c r="B221" s="7"/>
      <c r="C221" s="7" t="s">
        <v>210</v>
      </c>
      <c r="D221" s="7" t="s">
        <v>211</v>
      </c>
      <c r="E221" s="7"/>
      <c r="F221" s="115"/>
      <c r="G221" s="115"/>
      <c r="H221" s="122">
        <v>20000</v>
      </c>
      <c r="I221" s="122">
        <v>20000</v>
      </c>
      <c r="J221" s="153">
        <v>0</v>
      </c>
      <c r="K221" s="117">
        <f t="shared" si="15"/>
        <v>0</v>
      </c>
    </row>
    <row r="222" spans="2:11" s="2" customFormat="1" ht="15.75">
      <c r="B222" s="7"/>
      <c r="C222" s="7" t="s">
        <v>43</v>
      </c>
      <c r="D222" s="7" t="s">
        <v>4</v>
      </c>
      <c r="E222" s="7"/>
      <c r="F222" s="115"/>
      <c r="G222" s="115"/>
      <c r="H222" s="122">
        <v>20000</v>
      </c>
      <c r="I222" s="122">
        <v>51000</v>
      </c>
      <c r="J222" s="34">
        <v>51000</v>
      </c>
      <c r="K222" s="117">
        <f t="shared" si="15"/>
        <v>1</v>
      </c>
    </row>
    <row r="223" spans="2:11" s="2" customFormat="1" ht="15.75">
      <c r="B223" s="7"/>
      <c r="C223" s="7" t="s">
        <v>44</v>
      </c>
      <c r="D223" s="7" t="s">
        <v>45</v>
      </c>
      <c r="E223" s="7"/>
      <c r="F223" s="115"/>
      <c r="G223" s="115"/>
      <c r="H223" s="118">
        <f>SUM(H224:H224)</f>
        <v>650000</v>
      </c>
      <c r="I223" s="118">
        <f>SUM(I224:I224)</f>
        <v>936000</v>
      </c>
      <c r="J223" s="118">
        <f>SUM(J224:J224)</f>
        <v>929848</v>
      </c>
      <c r="K223" s="117">
        <f t="shared" si="15"/>
        <v>0.9934273504273504</v>
      </c>
    </row>
    <row r="224" spans="2:11" s="2" customFormat="1" ht="15.75">
      <c r="B224" s="7"/>
      <c r="C224" s="7"/>
      <c r="D224" s="7"/>
      <c r="E224" s="7"/>
      <c r="F224" s="115" t="s">
        <v>222</v>
      </c>
      <c r="G224" s="115"/>
      <c r="H224" s="122">
        <v>650000</v>
      </c>
      <c r="I224" s="122">
        <v>936000</v>
      </c>
      <c r="J224" s="34">
        <v>929848</v>
      </c>
      <c r="K224" s="117">
        <f t="shared" si="15"/>
        <v>0.9934273504273504</v>
      </c>
    </row>
    <row r="225" spans="2:11" s="2" customFormat="1" ht="15.75">
      <c r="B225" s="7" t="s">
        <v>47</v>
      </c>
      <c r="C225" s="7"/>
      <c r="D225" s="7" t="s">
        <v>48</v>
      </c>
      <c r="E225" s="7"/>
      <c r="F225" s="115"/>
      <c r="G225" s="115"/>
      <c r="H225" s="116">
        <f>SUM(H226)</f>
        <v>415000</v>
      </c>
      <c r="I225" s="116">
        <f>SUM(I226)</f>
        <v>415000</v>
      </c>
      <c r="J225" s="116">
        <f>SUM(J226)</f>
        <v>370326</v>
      </c>
      <c r="K225" s="117">
        <f t="shared" si="15"/>
        <v>0.8923518072289157</v>
      </c>
    </row>
    <row r="226" spans="1:11" s="2" customFormat="1" ht="15.75">
      <c r="A226" s="32"/>
      <c r="B226" s="140"/>
      <c r="C226" s="140" t="s">
        <v>49</v>
      </c>
      <c r="D226" s="140" t="s">
        <v>50</v>
      </c>
      <c r="E226" s="140"/>
      <c r="F226" s="140"/>
      <c r="G226" s="140"/>
      <c r="H226" s="37">
        <v>415000</v>
      </c>
      <c r="I226" s="37">
        <v>415000</v>
      </c>
      <c r="J226" s="37">
        <v>370326</v>
      </c>
      <c r="K226" s="159">
        <f t="shared" si="15"/>
        <v>0.8923518072289157</v>
      </c>
    </row>
    <row r="227" spans="1:11" s="2" customFormat="1" ht="15.75">
      <c r="A227" s="27" t="s">
        <v>174</v>
      </c>
      <c r="B227" s="28" t="s">
        <v>175</v>
      </c>
      <c r="C227" s="7"/>
      <c r="D227" s="140"/>
      <c r="E227" s="140"/>
      <c r="F227" s="140"/>
      <c r="G227" s="300"/>
      <c r="H227" s="131"/>
      <c r="I227" s="129">
        <f>SUM(I228:I229)</f>
        <v>4692315</v>
      </c>
      <c r="J227" s="129">
        <f>SUM(J228:J229)</f>
        <v>4691650</v>
      </c>
      <c r="K227" s="160">
        <f t="shared" si="15"/>
        <v>0.9998582789092377</v>
      </c>
    </row>
    <row r="228" spans="2:11" s="2" customFormat="1" ht="15.75">
      <c r="B228" s="7" t="s">
        <v>288</v>
      </c>
      <c r="C228" s="7" t="s">
        <v>289</v>
      </c>
      <c r="D228" s="140"/>
      <c r="E228" s="140"/>
      <c r="F228" s="140"/>
      <c r="G228" s="300"/>
      <c r="H228" s="131"/>
      <c r="I228" s="131">
        <v>4332000</v>
      </c>
      <c r="J228" s="2">
        <v>4331973</v>
      </c>
      <c r="K228" s="159">
        <f t="shared" si="15"/>
        <v>0.9999937673130194</v>
      </c>
    </row>
    <row r="229" spans="2:11" s="2" customFormat="1" ht="15.75">
      <c r="B229" s="7" t="s">
        <v>274</v>
      </c>
      <c r="C229" s="7" t="s">
        <v>290</v>
      </c>
      <c r="D229" s="140"/>
      <c r="E229" s="140"/>
      <c r="F229" s="140"/>
      <c r="G229" s="300"/>
      <c r="H229" s="131"/>
      <c r="I229" s="131">
        <v>360315</v>
      </c>
      <c r="J229" s="2">
        <v>359677</v>
      </c>
      <c r="K229" s="159">
        <f t="shared" si="15"/>
        <v>0.9982293271165508</v>
      </c>
    </row>
    <row r="230" spans="1:11" s="27" customFormat="1" ht="15.75">
      <c r="A230" s="27" t="s">
        <v>152</v>
      </c>
      <c r="B230" s="29" t="s">
        <v>153</v>
      </c>
      <c r="C230" s="29"/>
      <c r="D230" s="29"/>
      <c r="E230" s="29"/>
      <c r="F230" s="146"/>
      <c r="G230" s="147"/>
      <c r="H230" s="144">
        <f>SUM(H231:H232)</f>
        <v>3000000</v>
      </c>
      <c r="I230" s="144">
        <f>SUM(I231:I232)</f>
        <v>2898000</v>
      </c>
      <c r="J230" s="144">
        <f>SUM(J231:J232)</f>
        <v>0</v>
      </c>
      <c r="K230" s="160">
        <f t="shared" si="15"/>
        <v>0</v>
      </c>
    </row>
    <row r="231" spans="2:11" s="2" customFormat="1" ht="15.75">
      <c r="B231" s="7" t="s">
        <v>248</v>
      </c>
      <c r="C231" s="7"/>
      <c r="D231" s="7" t="s">
        <v>249</v>
      </c>
      <c r="E231" s="7"/>
      <c r="F231" s="143"/>
      <c r="G231" s="148"/>
      <c r="H231" s="145">
        <v>2365000</v>
      </c>
      <c r="I231" s="145">
        <v>2284000</v>
      </c>
      <c r="J231" s="2">
        <v>0</v>
      </c>
      <c r="K231" s="159">
        <f t="shared" si="15"/>
        <v>0</v>
      </c>
    </row>
    <row r="232" spans="1:11" s="2" customFormat="1" ht="15.75">
      <c r="A232" s="32"/>
      <c r="B232" s="140" t="s">
        <v>250</v>
      </c>
      <c r="C232" s="140"/>
      <c r="D232" s="140" t="s">
        <v>251</v>
      </c>
      <c r="E232" s="140"/>
      <c r="F232" s="143"/>
      <c r="G232" s="148"/>
      <c r="H232" s="145">
        <v>635000</v>
      </c>
      <c r="I232" s="145">
        <v>614000</v>
      </c>
      <c r="J232" s="2">
        <v>0</v>
      </c>
      <c r="K232" s="159">
        <f t="shared" si="15"/>
        <v>0</v>
      </c>
    </row>
    <row r="233" spans="1:11" s="2" customFormat="1" ht="31.5" customHeight="1">
      <c r="A233" s="93" t="s">
        <v>464</v>
      </c>
      <c r="B233" s="40"/>
      <c r="C233" s="40"/>
      <c r="D233" s="40"/>
      <c r="E233" s="40"/>
      <c r="F233" s="138"/>
      <c r="G233" s="138"/>
      <c r="H233" s="135"/>
      <c r="I233" s="135">
        <f>SUM(I234)</f>
        <v>1257400</v>
      </c>
      <c r="J233" s="135">
        <f>SUM(J234)</f>
        <v>590550</v>
      </c>
      <c r="K233" s="162">
        <f t="shared" si="15"/>
        <v>0.4696596150787339</v>
      </c>
    </row>
    <row r="234" spans="1:11" s="2" customFormat="1" ht="15.75">
      <c r="A234" s="27" t="s">
        <v>22</v>
      </c>
      <c r="B234" s="29" t="s">
        <v>23</v>
      </c>
      <c r="C234" s="29"/>
      <c r="D234" s="29"/>
      <c r="E234" s="29"/>
      <c r="F234" s="146"/>
      <c r="G234" s="297"/>
      <c r="H234" s="144"/>
      <c r="I234" s="144">
        <f>SUM(I235)</f>
        <v>1257400</v>
      </c>
      <c r="J234" s="144">
        <f>SUM(J235)</f>
        <v>590550</v>
      </c>
      <c r="K234" s="160">
        <f t="shared" si="15"/>
        <v>0.4696596150787339</v>
      </c>
    </row>
    <row r="235" spans="2:11" s="2" customFormat="1" ht="15.75">
      <c r="B235" s="7" t="s">
        <v>24</v>
      </c>
      <c r="C235" s="7"/>
      <c r="D235" s="7" t="s">
        <v>1</v>
      </c>
      <c r="E235" s="7"/>
      <c r="F235" s="143"/>
      <c r="G235" s="143"/>
      <c r="H235" s="145"/>
      <c r="I235" s="296">
        <f>SUM(I236,I238)</f>
        <v>1257400</v>
      </c>
      <c r="J235" s="296">
        <f>SUM(J236,J238)</f>
        <v>590550</v>
      </c>
      <c r="K235" s="159">
        <f t="shared" si="15"/>
        <v>0.4696596150787339</v>
      </c>
    </row>
    <row r="236" spans="2:11" s="2" customFormat="1" ht="15.75">
      <c r="B236" s="7"/>
      <c r="C236" s="7" t="s">
        <v>27</v>
      </c>
      <c r="D236" s="7" t="s">
        <v>28</v>
      </c>
      <c r="E236" s="7"/>
      <c r="F236" s="143"/>
      <c r="G236" s="143"/>
      <c r="H236" s="301"/>
      <c r="I236" s="145">
        <f>SUM(I237)</f>
        <v>990000</v>
      </c>
      <c r="J236" s="145">
        <f>SUM(J237)</f>
        <v>465000</v>
      </c>
      <c r="K236" s="159">
        <f t="shared" si="15"/>
        <v>0.4696969696969697</v>
      </c>
    </row>
    <row r="237" spans="1:11" s="2" customFormat="1" ht="15.75">
      <c r="A237" s="32"/>
      <c r="B237" s="140"/>
      <c r="C237" s="140"/>
      <c r="D237" s="140"/>
      <c r="E237" s="140"/>
      <c r="F237" s="143" t="s">
        <v>8</v>
      </c>
      <c r="G237" s="143"/>
      <c r="H237" s="145"/>
      <c r="I237" s="301">
        <v>990000</v>
      </c>
      <c r="J237" s="2">
        <v>465000</v>
      </c>
      <c r="K237" s="159">
        <f t="shared" si="15"/>
        <v>0.4696969696969697</v>
      </c>
    </row>
    <row r="238" spans="1:11" s="2" customFormat="1" ht="15.75">
      <c r="A238" s="32"/>
      <c r="B238" s="7" t="s">
        <v>47</v>
      </c>
      <c r="C238" s="7"/>
      <c r="D238" s="7" t="s">
        <v>48</v>
      </c>
      <c r="E238" s="7"/>
      <c r="F238" s="143"/>
      <c r="G238" s="143"/>
      <c r="H238" s="145"/>
      <c r="I238" s="145">
        <f>SUM(I239)</f>
        <v>267400</v>
      </c>
      <c r="J238" s="145">
        <f>SUM(J239)</f>
        <v>125550</v>
      </c>
      <c r="K238" s="159">
        <f t="shared" si="15"/>
        <v>0.46952131637995514</v>
      </c>
    </row>
    <row r="239" spans="1:11" s="2" customFormat="1" ht="15.75">
      <c r="A239" s="32"/>
      <c r="B239" s="140"/>
      <c r="C239" s="140" t="s">
        <v>49</v>
      </c>
      <c r="D239" s="140" t="s">
        <v>50</v>
      </c>
      <c r="E239" s="140"/>
      <c r="F239" s="143"/>
      <c r="G239" s="143"/>
      <c r="H239" s="145"/>
      <c r="I239" s="301">
        <v>267400</v>
      </c>
      <c r="J239" s="2">
        <v>125550</v>
      </c>
      <c r="K239" s="159">
        <f t="shared" si="15"/>
        <v>0.46952131637995514</v>
      </c>
    </row>
    <row r="240" spans="1:11" s="27" customFormat="1" ht="37.5" customHeight="1">
      <c r="A240" s="93" t="s">
        <v>127</v>
      </c>
      <c r="B240" s="40"/>
      <c r="C240" s="40"/>
      <c r="D240" s="40"/>
      <c r="E240" s="40"/>
      <c r="F240" s="138"/>
      <c r="G240" s="138"/>
      <c r="H240" s="135"/>
      <c r="I240" s="135">
        <f>SUM(I241)</f>
        <v>2355</v>
      </c>
      <c r="J240" s="135">
        <f>SUM(J241)</f>
        <v>2355</v>
      </c>
      <c r="K240" s="162">
        <f t="shared" si="15"/>
        <v>1</v>
      </c>
    </row>
    <row r="241" spans="1:11" s="2" customFormat="1" ht="15.75">
      <c r="A241" s="27" t="s">
        <v>51</v>
      </c>
      <c r="B241" s="29" t="s">
        <v>52</v>
      </c>
      <c r="C241" s="29"/>
      <c r="D241" s="29"/>
      <c r="E241" s="29"/>
      <c r="F241" s="140"/>
      <c r="G241" s="140"/>
      <c r="H241" s="37"/>
      <c r="I241" s="82">
        <f>SUM(I242)</f>
        <v>2355</v>
      </c>
      <c r="J241" s="82">
        <f>SUM(J242)</f>
        <v>2355</v>
      </c>
      <c r="K241" s="160">
        <f t="shared" si="15"/>
        <v>1</v>
      </c>
    </row>
    <row r="242" spans="2:11" s="2" customFormat="1" ht="15.75">
      <c r="B242" s="7"/>
      <c r="C242" s="7" t="s">
        <v>465</v>
      </c>
      <c r="D242" s="7" t="s">
        <v>466</v>
      </c>
      <c r="E242" s="7"/>
      <c r="F242" s="140"/>
      <c r="G242" s="140"/>
      <c r="H242" s="37"/>
      <c r="I242" s="37">
        <v>2355</v>
      </c>
      <c r="J242" s="2">
        <v>2355</v>
      </c>
      <c r="K242" s="159">
        <f t="shared" si="15"/>
        <v>1</v>
      </c>
    </row>
    <row r="243" spans="1:11" s="27" customFormat="1" ht="30.75" customHeight="1">
      <c r="A243" s="93" t="s">
        <v>467</v>
      </c>
      <c r="B243" s="40"/>
      <c r="C243" s="40"/>
      <c r="D243" s="40"/>
      <c r="E243" s="40"/>
      <c r="F243" s="138"/>
      <c r="G243" s="138"/>
      <c r="H243" s="135"/>
      <c r="I243" s="135">
        <f aca="true" t="shared" si="16" ref="I243:J245">SUM(I244)</f>
        <v>20000</v>
      </c>
      <c r="J243" s="135">
        <f t="shared" si="16"/>
        <v>20000</v>
      </c>
      <c r="K243" s="162">
        <f t="shared" si="15"/>
        <v>1</v>
      </c>
    </row>
    <row r="244" spans="1:11" s="27" customFormat="1" ht="15.75">
      <c r="A244" s="27" t="s">
        <v>51</v>
      </c>
      <c r="B244" s="29" t="s">
        <v>52</v>
      </c>
      <c r="C244" s="29"/>
      <c r="D244" s="29"/>
      <c r="E244" s="29"/>
      <c r="F244" s="146"/>
      <c r="G244" s="297"/>
      <c r="H244" s="144"/>
      <c r="I244" s="144">
        <f t="shared" si="16"/>
        <v>20000</v>
      </c>
      <c r="J244" s="144">
        <f t="shared" si="16"/>
        <v>20000</v>
      </c>
      <c r="K244" s="160">
        <f t="shared" si="15"/>
        <v>1</v>
      </c>
    </row>
    <row r="245" spans="2:11" s="2" customFormat="1" ht="15.75">
      <c r="B245" s="7"/>
      <c r="C245" s="7" t="s">
        <v>271</v>
      </c>
      <c r="D245" s="7" t="s">
        <v>272</v>
      </c>
      <c r="E245" s="7"/>
      <c r="F245" s="143"/>
      <c r="G245" s="148"/>
      <c r="H245" s="145"/>
      <c r="I245" s="145">
        <f t="shared" si="16"/>
        <v>20000</v>
      </c>
      <c r="J245" s="145">
        <f t="shared" si="16"/>
        <v>20000</v>
      </c>
      <c r="K245" s="159">
        <f t="shared" si="15"/>
        <v>1</v>
      </c>
    </row>
    <row r="246" spans="2:11" s="2" customFormat="1" ht="15.75">
      <c r="B246" s="7"/>
      <c r="C246" s="7"/>
      <c r="D246" s="7"/>
      <c r="E246" s="7"/>
      <c r="F246" s="143" t="s">
        <v>468</v>
      </c>
      <c r="G246" s="148"/>
      <c r="H246" s="301"/>
      <c r="I246" s="301">
        <v>20000</v>
      </c>
      <c r="J246" s="2">
        <v>20000</v>
      </c>
      <c r="K246" s="159">
        <f t="shared" si="15"/>
        <v>1</v>
      </c>
    </row>
    <row r="247" spans="1:11" s="27" customFormat="1" ht="31.5" customHeight="1">
      <c r="A247" s="93" t="s">
        <v>265</v>
      </c>
      <c r="B247" s="40"/>
      <c r="C247" s="40"/>
      <c r="D247" s="40"/>
      <c r="E247" s="40"/>
      <c r="F247" s="138"/>
      <c r="G247" s="138"/>
      <c r="H247" s="135">
        <f aca="true" t="shared" si="17" ref="H247:J249">SUM(H248)</f>
        <v>0</v>
      </c>
      <c r="I247" s="135">
        <f t="shared" si="17"/>
        <v>39000</v>
      </c>
      <c r="J247" s="135">
        <f t="shared" si="17"/>
        <v>38322</v>
      </c>
      <c r="K247" s="162">
        <f t="shared" si="15"/>
        <v>0.9826153846153847</v>
      </c>
    </row>
    <row r="248" spans="1:11" s="27" customFormat="1" ht="15.75">
      <c r="A248" s="39" t="s">
        <v>22</v>
      </c>
      <c r="B248" s="127" t="s">
        <v>23</v>
      </c>
      <c r="C248" s="127"/>
      <c r="D248" s="127"/>
      <c r="E248" s="127"/>
      <c r="F248" s="112"/>
      <c r="G248" s="112"/>
      <c r="H248" s="113">
        <f t="shared" si="17"/>
        <v>0</v>
      </c>
      <c r="I248" s="113">
        <f t="shared" si="17"/>
        <v>39000</v>
      </c>
      <c r="J248" s="113">
        <f t="shared" si="17"/>
        <v>38322</v>
      </c>
      <c r="K248" s="160">
        <f t="shared" si="15"/>
        <v>0.9826153846153847</v>
      </c>
    </row>
    <row r="249" spans="1:11" s="2" customFormat="1" ht="15.75">
      <c r="A249" s="32"/>
      <c r="B249" s="140" t="s">
        <v>47</v>
      </c>
      <c r="C249" s="140"/>
      <c r="D249" s="140" t="s">
        <v>48</v>
      </c>
      <c r="E249" s="140"/>
      <c r="F249" s="115"/>
      <c r="G249" s="115"/>
      <c r="H249" s="116">
        <f t="shared" si="17"/>
        <v>0</v>
      </c>
      <c r="I249" s="116">
        <f t="shared" si="17"/>
        <v>39000</v>
      </c>
      <c r="J249" s="116">
        <f t="shared" si="17"/>
        <v>38322</v>
      </c>
      <c r="K249" s="159">
        <f t="shared" si="15"/>
        <v>0.9826153846153847</v>
      </c>
    </row>
    <row r="250" spans="1:11" s="2" customFormat="1" ht="15.75">
      <c r="A250" s="154"/>
      <c r="B250" s="155"/>
      <c r="C250" s="155" t="s">
        <v>269</v>
      </c>
      <c r="D250" s="155" t="s">
        <v>270</v>
      </c>
      <c r="E250" s="155"/>
      <c r="F250" s="156"/>
      <c r="G250" s="156"/>
      <c r="H250" s="157">
        <v>0</v>
      </c>
      <c r="I250" s="157">
        <v>39000</v>
      </c>
      <c r="J250" s="161">
        <v>38322</v>
      </c>
      <c r="K250" s="158">
        <f t="shared" si="15"/>
        <v>0.9826153846153847</v>
      </c>
    </row>
    <row r="251" spans="1:11" s="33" customFormat="1" ht="30.75" customHeight="1">
      <c r="A251" s="31" t="s">
        <v>301</v>
      </c>
      <c r="B251" s="80"/>
      <c r="C251" s="80"/>
      <c r="D251" s="80"/>
      <c r="E251" s="80"/>
      <c r="F251" s="163"/>
      <c r="G251" s="141">
        <f>SUM(G8+G143+G163)</f>
        <v>5</v>
      </c>
      <c r="H251" s="142">
        <f>SUM(H8+H61+H65+H106+H118+H126+H136+H143+H163+H184+H197+H209+H58+H99+H180+H122)</f>
        <v>66821000</v>
      </c>
      <c r="I251" s="142">
        <f>SUM(I8+I61+I65+I106+I118+I126+I136+I143+I163+I184+I197+I209+I58+I99+I180+I193+I247+I243+I240+I233+I122+I93)</f>
        <v>88683415</v>
      </c>
      <c r="J251" s="142">
        <f>SUM(J8+J61+J65+J106+J118+J126+J136+J143+J163+J184+J197+J209+J58+J99+J180+J193+J247+J240+J243+J233+J122+J93)</f>
        <v>66735177</v>
      </c>
      <c r="K251" s="134">
        <f t="shared" si="15"/>
        <v>0.7525102297876103</v>
      </c>
    </row>
    <row r="252" spans="1:9" s="61" customFormat="1" ht="15.75">
      <c r="A252" s="63"/>
      <c r="B252" s="19"/>
      <c r="C252" s="19"/>
      <c r="D252" s="19"/>
      <c r="E252" s="19"/>
      <c r="F252" s="19"/>
      <c r="G252" s="19"/>
      <c r="H252" s="19"/>
      <c r="I252" s="19"/>
    </row>
    <row r="253" spans="6:10" ht="15.75">
      <c r="F253" s="34"/>
      <c r="G253" s="97" t="s">
        <v>13</v>
      </c>
      <c r="H253" s="97">
        <f>H9+H144+H164+H66</f>
        <v>11500000</v>
      </c>
      <c r="I253" s="97">
        <f>I9+I144+I164+I66</f>
        <v>12581000</v>
      </c>
      <c r="J253" s="97">
        <f>J9+J144+J164+J66</f>
        <v>11938587</v>
      </c>
    </row>
    <row r="254" spans="6:10" ht="15.75">
      <c r="F254" s="34"/>
      <c r="G254" s="97" t="s">
        <v>20</v>
      </c>
      <c r="H254" s="97">
        <f>H16+H149+H168+H69</f>
        <v>2530000</v>
      </c>
      <c r="I254" s="97">
        <f>I16+I149+I168+I69+I210</f>
        <v>3127000</v>
      </c>
      <c r="J254" s="97">
        <f>J16+J149+J168+J69+J210</f>
        <v>2709149</v>
      </c>
    </row>
    <row r="255" spans="6:10" ht="15.75">
      <c r="F255" s="34"/>
      <c r="G255" s="97" t="s">
        <v>22</v>
      </c>
      <c r="H255" s="97">
        <f>H18+H71+H107+H127+H137+H151+H171+H198+H212</f>
        <v>8240000</v>
      </c>
      <c r="I255" s="97">
        <f>I18+I71+I107+I127+I137+I151+I171+I198+I212+I248+I234+I94</f>
        <v>10927400</v>
      </c>
      <c r="J255" s="97">
        <f>J18+J71+J107+J127+J137+J151+J171+J198+J212+J248+J234+J94</f>
        <v>8721430</v>
      </c>
    </row>
    <row r="256" spans="6:10" ht="15.75">
      <c r="F256" s="34"/>
      <c r="G256" s="97" t="s">
        <v>84</v>
      </c>
      <c r="H256" s="97">
        <f>H185</f>
        <v>2520000</v>
      </c>
      <c r="I256" s="97">
        <f>I185+I194</f>
        <v>2007000</v>
      </c>
      <c r="J256" s="97">
        <f>J185+J194</f>
        <v>1677252</v>
      </c>
    </row>
    <row r="257" spans="6:10" ht="15.75">
      <c r="F257" s="34"/>
      <c r="G257" s="97" t="s">
        <v>51</v>
      </c>
      <c r="H257" s="97">
        <f>H51+H100+H119+H181+H190+H123</f>
        <v>12316000</v>
      </c>
      <c r="I257" s="97">
        <f>I51+I100+I119+I181+I190+I123+I241+I244</f>
        <v>19051700</v>
      </c>
      <c r="J257" s="97">
        <f>J51+J100+J119+J181+J190+J123+J241+J244</f>
        <v>4027209</v>
      </c>
    </row>
    <row r="258" spans="6:10" ht="15.75">
      <c r="F258" s="34"/>
      <c r="G258" s="97" t="s">
        <v>174</v>
      </c>
      <c r="H258" s="97">
        <f>H177+H86</f>
        <v>3326000</v>
      </c>
      <c r="I258" s="97">
        <f>I177+I86+I227</f>
        <v>9243315</v>
      </c>
      <c r="J258" s="97">
        <f>J177+J86+J227</f>
        <v>8937030</v>
      </c>
    </row>
    <row r="259" spans="6:10" ht="15.75">
      <c r="F259" s="34"/>
      <c r="G259" s="97" t="s">
        <v>152</v>
      </c>
      <c r="H259" s="97">
        <f>H90+H230</f>
        <v>3194000</v>
      </c>
      <c r="I259" s="97">
        <f>I90+I230</f>
        <v>3194000</v>
      </c>
      <c r="J259" s="97">
        <f>J90+J230</f>
        <v>295240</v>
      </c>
    </row>
    <row r="260" spans="6:10" ht="15.75">
      <c r="F260" s="34"/>
      <c r="G260" s="97" t="s">
        <v>57</v>
      </c>
      <c r="H260" s="97">
        <f>H103</f>
        <v>150000</v>
      </c>
      <c r="I260" s="97">
        <f>I103</f>
        <v>150000</v>
      </c>
      <c r="J260" s="97">
        <f>J103</f>
        <v>27413</v>
      </c>
    </row>
    <row r="261" spans="6:10" ht="15.75">
      <c r="F261" s="34"/>
      <c r="G261" s="97" t="s">
        <v>71</v>
      </c>
      <c r="H261" s="97">
        <f>H62+H59</f>
        <v>23045000</v>
      </c>
      <c r="I261" s="97">
        <f>I62+I59</f>
        <v>28402000</v>
      </c>
      <c r="J261" s="97">
        <f>J62+J59</f>
        <v>28401867</v>
      </c>
    </row>
    <row r="262" spans="1:10" s="33" customFormat="1" ht="15.75">
      <c r="A262" s="27"/>
      <c r="B262" s="28"/>
      <c r="C262" s="28"/>
      <c r="D262" s="28"/>
      <c r="E262" s="28"/>
      <c r="F262" s="21"/>
      <c r="G262" s="21"/>
      <c r="H262" s="35">
        <f>SUM(H253:H261)</f>
        <v>66821000</v>
      </c>
      <c r="I262" s="35">
        <f>SUM(I253:I261)</f>
        <v>88683415</v>
      </c>
      <c r="J262" s="164">
        <f>SUM(J253:J261)</f>
        <v>66735177</v>
      </c>
    </row>
    <row r="263" spans="6:9" ht="15.75">
      <c r="F263" s="21"/>
      <c r="G263" s="21"/>
      <c r="H263" s="21"/>
      <c r="I263" s="21"/>
    </row>
    <row r="264" ht="15.75">
      <c r="I264" s="7"/>
    </row>
    <row r="265" ht="15.75">
      <c r="I265" s="7"/>
    </row>
  </sheetData>
  <sheetProtection selectLockedCells="1" selectUnlockedCells="1"/>
  <mergeCells count="16">
    <mergeCell ref="G6:G7"/>
    <mergeCell ref="A1:K1"/>
    <mergeCell ref="A6:F7"/>
    <mergeCell ref="A2:K2"/>
    <mergeCell ref="J6:J7"/>
    <mergeCell ref="K6:K7"/>
    <mergeCell ref="A4:K4"/>
    <mergeCell ref="A3:K3"/>
    <mergeCell ref="H6:I6"/>
    <mergeCell ref="A8:F8"/>
    <mergeCell ref="A61:F61"/>
    <mergeCell ref="A193:F193"/>
    <mergeCell ref="B177:E177"/>
    <mergeCell ref="A136:F136"/>
    <mergeCell ref="A106:F106"/>
    <mergeCell ref="A65:F65"/>
  </mergeCells>
  <printOptions gridLines="1"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68" r:id="rId1"/>
  <headerFooter alignWithMargins="0">
    <oddFooter>&amp;C&amp;P. oldal, összesen: &amp;N</oddFooter>
  </headerFooter>
  <rowBreaks count="3" manualBreakCount="3">
    <brk id="105" max="10" man="1"/>
    <brk id="150" max="10" man="1"/>
    <brk id="196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="115" zoomScaleNormal="115" zoomScaleSheetLayoutView="75" zoomScalePageLayoutView="0" workbookViewId="0" topLeftCell="A1">
      <selection activeCell="A1" sqref="A1:E1"/>
    </sheetView>
  </sheetViews>
  <sheetFormatPr defaultColWidth="9.140625" defaultRowHeight="12.75"/>
  <cols>
    <col min="1" max="1" width="84.8515625" style="66" customWidth="1"/>
    <col min="2" max="2" width="12.421875" style="66" customWidth="1"/>
    <col min="3" max="3" width="11.57421875" style="66" customWidth="1"/>
    <col min="4" max="4" width="15.8515625" style="66" customWidth="1"/>
    <col min="5" max="5" width="13.8515625" style="66" customWidth="1"/>
    <col min="6" max="16384" width="9.140625" style="9" customWidth="1"/>
  </cols>
  <sheetData>
    <row r="1" spans="1:5" s="13" customFormat="1" ht="15.75">
      <c r="A1" s="325" t="s">
        <v>512</v>
      </c>
      <c r="B1" s="325"/>
      <c r="C1" s="325"/>
      <c r="D1" s="325"/>
      <c r="E1" s="325"/>
    </row>
    <row r="2" spans="1:5" s="13" customFormat="1" ht="24" customHeight="1">
      <c r="A2" s="336" t="s">
        <v>202</v>
      </c>
      <c r="B2" s="336"/>
      <c r="C2" s="336"/>
      <c r="D2" s="336"/>
      <c r="E2" s="336"/>
    </row>
    <row r="3" spans="1:5" s="13" customFormat="1" ht="25.5" customHeight="1">
      <c r="A3" s="336" t="s">
        <v>478</v>
      </c>
      <c r="B3" s="336"/>
      <c r="C3" s="336"/>
      <c r="D3" s="336"/>
      <c r="E3" s="336"/>
    </row>
    <row r="4" spans="1:5" s="13" customFormat="1" ht="47.25">
      <c r="A4" s="165" t="s">
        <v>259</v>
      </c>
      <c r="B4" s="101" t="s">
        <v>178</v>
      </c>
      <c r="C4" s="101" t="s">
        <v>179</v>
      </c>
      <c r="D4" s="101" t="s">
        <v>231</v>
      </c>
      <c r="E4" s="101" t="s">
        <v>180</v>
      </c>
    </row>
    <row r="5" spans="1:5" s="13" customFormat="1" ht="15.75">
      <c r="A5" s="107" t="s">
        <v>184</v>
      </c>
      <c r="B5" s="166">
        <f>'5.kiadás'!J126</f>
        <v>457626</v>
      </c>
      <c r="C5" s="105">
        <v>0</v>
      </c>
      <c r="D5" s="105">
        <v>0</v>
      </c>
      <c r="E5" s="105">
        <f aca="true" t="shared" si="0" ref="E5:E26">SUM(B5:D5)</f>
        <v>457626</v>
      </c>
    </row>
    <row r="6" spans="1:5" s="13" customFormat="1" ht="15.75">
      <c r="A6" s="106" t="s">
        <v>267</v>
      </c>
      <c r="B6" s="166">
        <f>'5.kiadás'!J8</f>
        <v>11130099</v>
      </c>
      <c r="C6" s="105">
        <v>0</v>
      </c>
      <c r="D6" s="105">
        <v>0</v>
      </c>
      <c r="E6" s="105">
        <f t="shared" si="0"/>
        <v>11130099</v>
      </c>
    </row>
    <row r="7" spans="1:5" s="13" customFormat="1" ht="15.75">
      <c r="A7" s="106" t="s">
        <v>75</v>
      </c>
      <c r="B7" s="166">
        <f>'5.kiadás'!J106</f>
        <v>59520</v>
      </c>
      <c r="C7" s="105">
        <v>0</v>
      </c>
      <c r="D7" s="105">
        <v>0</v>
      </c>
      <c r="E7" s="105">
        <f>SUM(B7:D7)</f>
        <v>59520</v>
      </c>
    </row>
    <row r="8" spans="1:5" s="13" customFormat="1" ht="15.75">
      <c r="A8" s="106" t="s">
        <v>127</v>
      </c>
      <c r="B8" s="166">
        <f>'5.kiadás'!J240</f>
        <v>2355</v>
      </c>
      <c r="C8" s="105">
        <v>0</v>
      </c>
      <c r="D8" s="105">
        <v>0</v>
      </c>
      <c r="E8" s="105">
        <f>SUM(B8:D8)</f>
        <v>2355</v>
      </c>
    </row>
    <row r="9" spans="1:5" s="13" customFormat="1" ht="15.75">
      <c r="A9" s="106" t="s">
        <v>257</v>
      </c>
      <c r="B9" s="166">
        <f>'5.kiadás'!J58</f>
        <v>3578891</v>
      </c>
      <c r="C9" s="105">
        <v>0</v>
      </c>
      <c r="D9" s="105">
        <v>0</v>
      </c>
      <c r="E9" s="105">
        <f>SUM(B9:D9)</f>
        <v>3578891</v>
      </c>
    </row>
    <row r="10" spans="1:5" s="13" customFormat="1" ht="15.75">
      <c r="A10" s="106" t="s">
        <v>467</v>
      </c>
      <c r="B10" s="166">
        <f>'5.kiadás'!J243</f>
        <v>20000</v>
      </c>
      <c r="C10" s="105">
        <v>0</v>
      </c>
      <c r="D10" s="105">
        <v>0</v>
      </c>
      <c r="E10" s="105">
        <f>SUM(B10:D10)</f>
        <v>20000</v>
      </c>
    </row>
    <row r="11" spans="1:5" s="13" customFormat="1" ht="15.75">
      <c r="A11" s="106" t="s">
        <v>185</v>
      </c>
      <c r="B11" s="166">
        <f>'5.kiadás'!J136</f>
        <v>651559</v>
      </c>
      <c r="C11" s="105">
        <v>0</v>
      </c>
      <c r="D11" s="105">
        <v>0</v>
      </c>
      <c r="E11" s="105">
        <f t="shared" si="0"/>
        <v>651559</v>
      </c>
    </row>
    <row r="12" spans="1:5" s="13" customFormat="1" ht="15.75">
      <c r="A12" s="106" t="s">
        <v>181</v>
      </c>
      <c r="B12" s="166">
        <f>'5.kiadás'!J65</f>
        <v>5933969</v>
      </c>
      <c r="C12" s="105">
        <v>0</v>
      </c>
      <c r="D12" s="105">
        <v>0</v>
      </c>
      <c r="E12" s="105">
        <f t="shared" si="0"/>
        <v>5933969</v>
      </c>
    </row>
    <row r="13" spans="1:5" s="13" customFormat="1" ht="15.75">
      <c r="A13" s="106" t="s">
        <v>459</v>
      </c>
      <c r="B13" s="166">
        <f>'5.kiadás'!J93</f>
        <v>20060</v>
      </c>
      <c r="C13" s="105">
        <v>0</v>
      </c>
      <c r="D13" s="105"/>
      <c r="E13" s="105">
        <f t="shared" si="0"/>
        <v>20060</v>
      </c>
    </row>
    <row r="14" spans="1:5" s="13" customFormat="1" ht="15.75">
      <c r="A14" s="106" t="s">
        <v>241</v>
      </c>
      <c r="B14" s="166">
        <f>'5.kiadás'!J99</f>
        <v>289307</v>
      </c>
      <c r="C14" s="105">
        <v>0</v>
      </c>
      <c r="D14" s="105">
        <v>0</v>
      </c>
      <c r="E14" s="105">
        <f t="shared" si="0"/>
        <v>289307</v>
      </c>
    </row>
    <row r="15" spans="1:5" s="13" customFormat="1" ht="15.75">
      <c r="A15" s="107" t="s">
        <v>182</v>
      </c>
      <c r="B15" s="166">
        <f>'5.kiadás'!J118</f>
        <v>206236</v>
      </c>
      <c r="C15" s="105">
        <v>0</v>
      </c>
      <c r="D15" s="105">
        <v>0</v>
      </c>
      <c r="E15" s="105">
        <f t="shared" si="0"/>
        <v>206236</v>
      </c>
    </row>
    <row r="16" spans="1:5" s="13" customFormat="1" ht="15.75">
      <c r="A16" s="107" t="s">
        <v>460</v>
      </c>
      <c r="B16" s="166">
        <f>'5.kiadás'!J122</f>
        <v>550404</v>
      </c>
      <c r="C16" s="105">
        <v>0</v>
      </c>
      <c r="D16" s="105">
        <v>0</v>
      </c>
      <c r="E16" s="105">
        <f t="shared" si="0"/>
        <v>550404</v>
      </c>
    </row>
    <row r="17" spans="1:5" s="13" customFormat="1" ht="15.75">
      <c r="A17" s="107" t="s">
        <v>464</v>
      </c>
      <c r="B17" s="166">
        <f>'5.kiadás'!J233</f>
        <v>590550</v>
      </c>
      <c r="C17" s="105">
        <v>0</v>
      </c>
      <c r="D17" s="105">
        <v>0</v>
      </c>
      <c r="E17" s="105">
        <f t="shared" si="0"/>
        <v>590550</v>
      </c>
    </row>
    <row r="18" spans="1:5" s="13" customFormat="1" ht="15.75">
      <c r="A18" s="107" t="s">
        <v>235</v>
      </c>
      <c r="B18" s="105">
        <f>'5.kiadás'!J180</f>
        <v>536088</v>
      </c>
      <c r="C18" s="105">
        <v>0</v>
      </c>
      <c r="D18" s="105">
        <v>0</v>
      </c>
      <c r="E18" s="105">
        <f t="shared" si="0"/>
        <v>536088</v>
      </c>
    </row>
    <row r="19" spans="1:5" s="13" customFormat="1" ht="15.75">
      <c r="A19" s="107" t="s">
        <v>88</v>
      </c>
      <c r="B19" s="167">
        <f>'5.kiadás'!J184</f>
        <v>1649252</v>
      </c>
      <c r="C19" s="167">
        <v>0</v>
      </c>
      <c r="D19" s="167">
        <v>0</v>
      </c>
      <c r="E19" s="167">
        <f t="shared" si="0"/>
        <v>1649252</v>
      </c>
    </row>
    <row r="20" spans="1:5" s="13" customFormat="1" ht="15.75">
      <c r="A20" s="107" t="s">
        <v>183</v>
      </c>
      <c r="B20" s="167">
        <f>'5.kiadás'!J143</f>
        <v>3655984</v>
      </c>
      <c r="C20" s="168">
        <v>0</v>
      </c>
      <c r="D20" s="168">
        <v>0</v>
      </c>
      <c r="E20" s="168">
        <f t="shared" si="0"/>
        <v>3655984</v>
      </c>
    </row>
    <row r="21" spans="1:5" s="13" customFormat="1" ht="15.75">
      <c r="A21" s="107" t="s">
        <v>83</v>
      </c>
      <c r="B21" s="167">
        <f>'5.kiadás'!J163</f>
        <v>4504249</v>
      </c>
      <c r="C21" s="168">
        <v>0</v>
      </c>
      <c r="D21" s="168">
        <v>0</v>
      </c>
      <c r="E21" s="168">
        <f t="shared" si="0"/>
        <v>4504249</v>
      </c>
    </row>
    <row r="22" spans="1:5" s="13" customFormat="1" ht="15.75">
      <c r="A22" s="107" t="s">
        <v>294</v>
      </c>
      <c r="B22" s="105">
        <f>'2.bevétel'!H69</f>
        <v>78000</v>
      </c>
      <c r="C22" s="105">
        <v>0</v>
      </c>
      <c r="D22" s="105">
        <v>0</v>
      </c>
      <c r="E22" s="105">
        <f t="shared" si="0"/>
        <v>78000</v>
      </c>
    </row>
    <row r="23" spans="1:5" s="13" customFormat="1" ht="15.75">
      <c r="A23" s="107" t="s">
        <v>265</v>
      </c>
      <c r="B23" s="167">
        <f>'5.kiadás'!J247</f>
        <v>38322</v>
      </c>
      <c r="C23" s="168">
        <v>0</v>
      </c>
      <c r="D23" s="168">
        <v>0</v>
      </c>
      <c r="E23" s="168">
        <f>SUM(B23:D23)</f>
        <v>38322</v>
      </c>
    </row>
    <row r="24" spans="1:5" s="13" customFormat="1" ht="15.75">
      <c r="A24" s="107" t="s">
        <v>133</v>
      </c>
      <c r="B24" s="168">
        <v>0</v>
      </c>
      <c r="C24" s="168">
        <f>'5.kiadás'!J197</f>
        <v>54540</v>
      </c>
      <c r="D24" s="168">
        <v>0</v>
      </c>
      <c r="E24" s="168">
        <f t="shared" si="0"/>
        <v>54540</v>
      </c>
    </row>
    <row r="25" spans="1:5" s="13" customFormat="1" ht="15.75">
      <c r="A25" s="107" t="s">
        <v>186</v>
      </c>
      <c r="B25" s="168">
        <v>0</v>
      </c>
      <c r="C25" s="168">
        <f>'5.kiadás'!J209</f>
        <v>7905190</v>
      </c>
      <c r="D25" s="168">
        <v>0</v>
      </c>
      <c r="E25" s="168">
        <f t="shared" si="0"/>
        <v>7905190</v>
      </c>
    </row>
    <row r="26" spans="1:5" s="13" customFormat="1" ht="15.75">
      <c r="A26" s="107" t="s">
        <v>284</v>
      </c>
      <c r="B26" s="168">
        <v>0</v>
      </c>
      <c r="C26" s="168">
        <f>'18.Idősek Otthona kiadás'!I66</f>
        <v>44945411</v>
      </c>
      <c r="D26" s="168">
        <v>0</v>
      </c>
      <c r="E26" s="168">
        <f t="shared" si="0"/>
        <v>44945411</v>
      </c>
    </row>
    <row r="27" spans="1:5" s="13" customFormat="1" ht="21" customHeight="1">
      <c r="A27" s="102" t="s">
        <v>203</v>
      </c>
      <c r="B27" s="110">
        <f>SUM(B5:B26)</f>
        <v>33952471</v>
      </c>
      <c r="C27" s="110">
        <f>SUM(C5:C26)</f>
        <v>52905141</v>
      </c>
      <c r="D27" s="110">
        <f>SUM(D5:D26)</f>
        <v>0</v>
      </c>
      <c r="E27" s="110">
        <f>SUM(E5:E26)</f>
        <v>86857612</v>
      </c>
    </row>
    <row r="30" ht="12.75">
      <c r="D30" s="68"/>
    </row>
  </sheetData>
  <sheetProtection/>
  <mergeCells count="3">
    <mergeCell ref="A2:E2"/>
    <mergeCell ref="A3:E3"/>
    <mergeCell ref="A1:E1"/>
  </mergeCells>
  <printOptions gridLines="1" headings="1"/>
  <pageMargins left="0.75" right="0.75" top="1" bottom="1" header="0.5" footer="0.5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="130" zoomScaleNormal="130" zoomScalePageLayoutView="0" workbookViewId="0" topLeftCell="A1">
      <selection activeCell="A1" sqref="A1:E1"/>
    </sheetView>
  </sheetViews>
  <sheetFormatPr defaultColWidth="10.28125" defaultRowHeight="12.75"/>
  <cols>
    <col min="1" max="1" width="4.28125" style="69" customWidth="1"/>
    <col min="2" max="2" width="46.421875" style="69" customWidth="1"/>
    <col min="3" max="3" width="11.140625" style="69" customWidth="1"/>
    <col min="4" max="4" width="14.00390625" style="69" customWidth="1"/>
    <col min="5" max="5" width="14.421875" style="69" customWidth="1"/>
    <col min="6" max="16384" width="10.28125" style="6" customWidth="1"/>
  </cols>
  <sheetData>
    <row r="1" spans="1:5" ht="15.75" customHeight="1">
      <c r="A1" s="337" t="s">
        <v>513</v>
      </c>
      <c r="B1" s="337"/>
      <c r="C1" s="337"/>
      <c r="D1" s="337"/>
      <c r="E1" s="337"/>
    </row>
    <row r="2" spans="1:5" ht="24" customHeight="1">
      <c r="A2" s="339" t="s">
        <v>67</v>
      </c>
      <c r="B2" s="339"/>
      <c r="C2" s="339"/>
      <c r="D2" s="339"/>
      <c r="E2" s="339"/>
    </row>
    <row r="3" spans="1:5" ht="24" customHeight="1">
      <c r="A3" s="340" t="s">
        <v>187</v>
      </c>
      <c r="B3" s="340"/>
      <c r="C3" s="340"/>
      <c r="D3" s="340"/>
      <c r="E3" s="340"/>
    </row>
    <row r="4" spans="1:5" ht="15.75">
      <c r="A4" s="6"/>
      <c r="B4" s="203"/>
      <c r="C4" s="204"/>
      <c r="D4" s="204"/>
      <c r="E4" s="6"/>
    </row>
    <row r="5" spans="1:5" ht="61.5" customHeight="1">
      <c r="A5" s="338" t="s">
        <v>188</v>
      </c>
      <c r="B5" s="338"/>
      <c r="C5" s="205" t="s">
        <v>285</v>
      </c>
      <c r="D5" s="205" t="s">
        <v>505</v>
      </c>
      <c r="E5" s="205" t="s">
        <v>506</v>
      </c>
    </row>
    <row r="6" spans="1:5" ht="15.75">
      <c r="A6" s="6" t="s">
        <v>118</v>
      </c>
      <c r="B6" s="206" t="s">
        <v>119</v>
      </c>
      <c r="C6" s="167">
        <v>43626</v>
      </c>
      <c r="D6" s="167">
        <v>46959801</v>
      </c>
      <c r="E6" s="167">
        <f>'3.bevétel jogc.'!H8+'17.Idősek Otthona bevétel'!H7</f>
        <v>50778671</v>
      </c>
    </row>
    <row r="7" spans="1:9" ht="15.75">
      <c r="A7" s="6" t="s">
        <v>99</v>
      </c>
      <c r="B7" s="206" t="s">
        <v>100</v>
      </c>
      <c r="C7" s="167">
        <v>3703</v>
      </c>
      <c r="D7" s="167">
        <v>4180821</v>
      </c>
      <c r="E7" s="167">
        <f>'3.bevétel jogc.'!H17</f>
        <v>9361284</v>
      </c>
      <c r="I7" s="56"/>
    </row>
    <row r="8" spans="1:9" ht="15.75">
      <c r="A8" s="6" t="s">
        <v>62</v>
      </c>
      <c r="B8" s="206" t="s">
        <v>63</v>
      </c>
      <c r="C8" s="167">
        <v>19334</v>
      </c>
      <c r="D8" s="167">
        <v>19631025</v>
      </c>
      <c r="E8" s="167">
        <f>'3.bevétel jogc.'!H33+'17.Idősek Otthona bevétel'!H9</f>
        <v>20794513</v>
      </c>
      <c r="I8" s="56"/>
    </row>
    <row r="9" spans="1:9" ht="15.75">
      <c r="A9" s="6" t="s">
        <v>160</v>
      </c>
      <c r="B9" s="206" t="s">
        <v>161</v>
      </c>
      <c r="C9" s="207">
        <v>39</v>
      </c>
      <c r="D9" s="207">
        <f>'[1]3.bevétel jogc.'!G50</f>
        <v>5000</v>
      </c>
      <c r="E9" s="207">
        <f>'3.bevétel jogc.'!H37</f>
        <v>139000</v>
      </c>
      <c r="I9" s="56"/>
    </row>
    <row r="10" spans="1:5" ht="15.75">
      <c r="A10" s="6" t="s">
        <v>91</v>
      </c>
      <c r="B10" s="208" t="s">
        <v>92</v>
      </c>
      <c r="C10" s="207">
        <v>13397</v>
      </c>
      <c r="D10" s="207">
        <v>17617146</v>
      </c>
      <c r="E10" s="207">
        <f>'3.bevétel jogc.'!H41+'17.Idősek Otthona bevétel'!H15</f>
        <v>23611876</v>
      </c>
    </row>
    <row r="11" spans="1:5" ht="15.75">
      <c r="A11" s="209"/>
      <c r="B11" s="210" t="s">
        <v>189</v>
      </c>
      <c r="C11" s="211">
        <f>SUM(C6:C10)</f>
        <v>80099</v>
      </c>
      <c r="D11" s="211">
        <f>SUM(D6:D10)</f>
        <v>88393793</v>
      </c>
      <c r="E11" s="211">
        <f>SUM(E6:E10)</f>
        <v>104685344</v>
      </c>
    </row>
    <row r="12" ht="15.75">
      <c r="B12" s="70"/>
    </row>
    <row r="13" spans="1:8" ht="15.75">
      <c r="A13" s="6" t="s">
        <v>13</v>
      </c>
      <c r="B13" s="208" t="s">
        <v>5</v>
      </c>
      <c r="C13" s="167">
        <v>26592</v>
      </c>
      <c r="D13" s="167">
        <v>31822644</v>
      </c>
      <c r="E13" s="167">
        <f>'5.kiadás'!J253+'18.Idősek Otthona kiadás'!I7+'18.Idősek Otthona kiadás'!I50</f>
        <v>35609814</v>
      </c>
      <c r="F13" s="56"/>
      <c r="G13" s="56"/>
      <c r="H13" s="56"/>
    </row>
    <row r="14" spans="1:8" ht="15.75">
      <c r="A14" s="6" t="s">
        <v>20</v>
      </c>
      <c r="B14" s="208" t="s">
        <v>190</v>
      </c>
      <c r="C14" s="167">
        <v>6731</v>
      </c>
      <c r="D14" s="167">
        <v>8005879</v>
      </c>
      <c r="E14" s="167">
        <f>'5.kiadás'!J254+'18.Idősek Otthona kiadás'!I13+'18.Idősek Otthona kiadás'!I54</f>
        <v>7989391</v>
      </c>
      <c r="F14" s="56"/>
      <c r="G14" s="56"/>
      <c r="H14" s="56"/>
    </row>
    <row r="15" spans="1:8" ht="15.75">
      <c r="A15" s="6" t="s">
        <v>22</v>
      </c>
      <c r="B15" s="208" t="s">
        <v>191</v>
      </c>
      <c r="C15" s="167">
        <v>24951</v>
      </c>
      <c r="D15" s="167">
        <v>23006345</v>
      </c>
      <c r="E15" s="167">
        <f>'5.kiadás'!J255+'18.Idősek Otthona kiadás'!I56+'18.Idősek Otthona kiadás'!I16</f>
        <v>24585373</v>
      </c>
      <c r="F15" s="56"/>
      <c r="G15" s="56"/>
      <c r="H15" s="56"/>
    </row>
    <row r="16" spans="1:8" ht="15.75">
      <c r="A16" s="6" t="s">
        <v>84</v>
      </c>
      <c r="B16" s="208" t="s">
        <v>192</v>
      </c>
      <c r="C16" s="167">
        <v>2400</v>
      </c>
      <c r="D16" s="167">
        <v>1793839</v>
      </c>
      <c r="E16" s="167">
        <f>'5.kiadás'!J256</f>
        <v>1677252</v>
      </c>
      <c r="F16" s="56"/>
      <c r="G16" s="56"/>
      <c r="H16" s="56"/>
    </row>
    <row r="17" spans="1:8" ht="15.75">
      <c r="A17" s="6" t="s">
        <v>51</v>
      </c>
      <c r="B17" s="212" t="s">
        <v>52</v>
      </c>
      <c r="C17" s="167">
        <v>5094</v>
      </c>
      <c r="D17" s="167">
        <v>3001201</v>
      </c>
      <c r="E17" s="167">
        <f>'5.kiadás'!J257</f>
        <v>4027209</v>
      </c>
      <c r="F17" s="56"/>
      <c r="G17" s="56"/>
      <c r="H17" s="56"/>
    </row>
    <row r="18" spans="1:8" ht="15.75">
      <c r="A18" s="6" t="s">
        <v>193</v>
      </c>
      <c r="B18" s="212" t="s">
        <v>58</v>
      </c>
      <c r="C18" s="167">
        <v>2466</v>
      </c>
      <c r="D18" s="167">
        <v>3347825</v>
      </c>
      <c r="E18" s="167">
        <f>'5.kiadás'!J261-'5.kiadás'!J64</f>
        <v>3578891</v>
      </c>
      <c r="F18" s="56"/>
      <c r="G18" s="56"/>
      <c r="H18" s="56"/>
    </row>
    <row r="19" spans="1:5" ht="15.75">
      <c r="A19" s="209"/>
      <c r="B19" s="210" t="s">
        <v>194</v>
      </c>
      <c r="C19" s="213">
        <f>SUM(C13:C18)</f>
        <v>68234</v>
      </c>
      <c r="D19" s="213">
        <f>SUM(D13:D18)</f>
        <v>70977733</v>
      </c>
      <c r="E19" s="213">
        <f>SUM(E13:E18)</f>
        <v>77467930</v>
      </c>
    </row>
  </sheetData>
  <sheetProtection/>
  <mergeCells count="4">
    <mergeCell ref="A1:E1"/>
    <mergeCell ref="A5:B5"/>
    <mergeCell ref="A2:E2"/>
    <mergeCell ref="A3:E3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="115" zoomScaleNormal="115" zoomScalePageLayoutView="0" workbookViewId="0" topLeftCell="A1">
      <selection activeCell="A1" sqref="A1:E1"/>
    </sheetView>
  </sheetViews>
  <sheetFormatPr defaultColWidth="10.28125" defaultRowHeight="12.75"/>
  <cols>
    <col min="1" max="1" width="3.421875" style="69" customWidth="1"/>
    <col min="2" max="2" width="49.28125" style="69" customWidth="1"/>
    <col min="3" max="3" width="10.28125" style="69" customWidth="1"/>
    <col min="4" max="5" width="13.28125" style="69" customWidth="1"/>
    <col min="6" max="16384" width="10.28125" style="6" customWidth="1"/>
  </cols>
  <sheetData>
    <row r="1" spans="1:5" ht="19.5" customHeight="1">
      <c r="A1" s="337" t="s">
        <v>514</v>
      </c>
      <c r="B1" s="337"/>
      <c r="C1" s="337"/>
      <c r="D1" s="337"/>
      <c r="E1" s="337"/>
    </row>
    <row r="2" spans="1:5" ht="19.5" customHeight="1">
      <c r="A2" s="341" t="s">
        <v>202</v>
      </c>
      <c r="B2" s="341"/>
      <c r="C2" s="341"/>
      <c r="D2" s="341"/>
      <c r="E2" s="341"/>
    </row>
    <row r="3" spans="1:5" ht="15.75">
      <c r="A3" s="342" t="s">
        <v>195</v>
      </c>
      <c r="B3" s="342"/>
      <c r="C3" s="342"/>
      <c r="D3" s="342"/>
      <c r="E3" s="342"/>
    </row>
    <row r="4" spans="1:5" ht="15.75">
      <c r="A4" s="203"/>
      <c r="B4" s="203"/>
      <c r="C4" s="203"/>
      <c r="D4" s="203"/>
      <c r="E4" s="6"/>
    </row>
    <row r="5" spans="1:5" ht="63">
      <c r="A5" s="338" t="s">
        <v>188</v>
      </c>
      <c r="B5" s="338"/>
      <c r="C5" s="205" t="s">
        <v>285</v>
      </c>
      <c r="D5" s="205" t="s">
        <v>505</v>
      </c>
      <c r="E5" s="205" t="s">
        <v>506</v>
      </c>
    </row>
    <row r="6" spans="1:5" ht="15.75">
      <c r="A6" s="214" t="s">
        <v>128</v>
      </c>
      <c r="B6" s="206" t="s">
        <v>129</v>
      </c>
      <c r="C6" s="215">
        <v>7880</v>
      </c>
      <c r="D6" s="215">
        <v>2940300</v>
      </c>
      <c r="E6" s="215">
        <f>'3.bevétel jogc.'!H15</f>
        <v>749360</v>
      </c>
    </row>
    <row r="7" spans="1:5" ht="15.75">
      <c r="A7" s="214" t="s">
        <v>163</v>
      </c>
      <c r="B7" s="206" t="s">
        <v>164</v>
      </c>
      <c r="C7" s="207">
        <v>10900</v>
      </c>
      <c r="D7" s="207">
        <v>0</v>
      </c>
      <c r="E7" s="207">
        <v>0</v>
      </c>
    </row>
    <row r="8" spans="1:5" ht="15.75">
      <c r="A8" s="214" t="s">
        <v>165</v>
      </c>
      <c r="B8" s="206" t="s">
        <v>166</v>
      </c>
      <c r="C8" s="207">
        <v>5881</v>
      </c>
      <c r="D8" s="207">
        <v>640915</v>
      </c>
      <c r="E8" s="207">
        <f>'3.bevétel jogc.'!H39</f>
        <v>4817977</v>
      </c>
    </row>
    <row r="9" spans="1:5" ht="15.75">
      <c r="A9" s="209"/>
      <c r="B9" s="210" t="s">
        <v>196</v>
      </c>
      <c r="C9" s="216">
        <f>SUM(C6:C8)</f>
        <v>24661</v>
      </c>
      <c r="D9" s="216">
        <f>SUM(D6:D8)</f>
        <v>3581215</v>
      </c>
      <c r="E9" s="216">
        <f>SUM(E6:E8)</f>
        <v>5567337</v>
      </c>
    </row>
    <row r="10" spans="1:5" ht="15.75">
      <c r="A10" s="6"/>
      <c r="B10" s="217"/>
      <c r="C10" s="218"/>
      <c r="D10" s="218"/>
      <c r="E10" s="6"/>
    </row>
    <row r="11" spans="1:5" ht="15.75">
      <c r="A11" s="214" t="s">
        <v>174</v>
      </c>
      <c r="B11" s="212" t="s">
        <v>175</v>
      </c>
      <c r="C11" s="207">
        <v>11224</v>
      </c>
      <c r="D11" s="207">
        <v>609378</v>
      </c>
      <c r="E11" s="207">
        <f>'5.kiadás'!J258+'18.Idősek Otthona kiadás'!I63</f>
        <v>9067029</v>
      </c>
    </row>
    <row r="12" spans="1:5" ht="15.75">
      <c r="A12" s="214" t="s">
        <v>152</v>
      </c>
      <c r="B12" s="212" t="s">
        <v>153</v>
      </c>
      <c r="C12" s="207">
        <v>0</v>
      </c>
      <c r="D12" s="207">
        <v>500380</v>
      </c>
      <c r="E12" s="207">
        <f>'5.kiadás'!J259</f>
        <v>295240</v>
      </c>
    </row>
    <row r="13" spans="1:5" ht="15.75">
      <c r="A13" s="214" t="s">
        <v>176</v>
      </c>
      <c r="B13" s="212" t="s">
        <v>56</v>
      </c>
      <c r="C13" s="207">
        <v>11128</v>
      </c>
      <c r="D13" s="207">
        <v>0</v>
      </c>
      <c r="E13" s="207">
        <f>'5.kiadás'!J260</f>
        <v>27413</v>
      </c>
    </row>
    <row r="14" spans="1:5" ht="15.75">
      <c r="A14" s="209"/>
      <c r="B14" s="210" t="s">
        <v>197</v>
      </c>
      <c r="C14" s="213">
        <f>SUM(C11:C13)</f>
        <v>22352</v>
      </c>
      <c r="D14" s="213">
        <f>SUM(D11:D13)</f>
        <v>1109758</v>
      </c>
      <c r="E14" s="213">
        <f>SUM(E11:E13)</f>
        <v>9389682</v>
      </c>
    </row>
    <row r="15" spans="1:5" ht="45.75" customHeight="1">
      <c r="A15" s="219"/>
      <c r="B15" s="220" t="s">
        <v>198</v>
      </c>
      <c r="C15" s="221">
        <f>C9+'7.Táj.adatok műk.'!C11</f>
        <v>104760</v>
      </c>
      <c r="D15" s="221">
        <f>D9+'7.Táj.adatok műk.'!D11</f>
        <v>91975008</v>
      </c>
      <c r="E15" s="221">
        <f>SUM('7.Táj.adatok műk.'!E11+'8.Táj.adatok felh.'!E9)</f>
        <v>110252681</v>
      </c>
    </row>
    <row r="16" spans="1:5" ht="44.25" customHeight="1">
      <c r="A16" s="219"/>
      <c r="B16" s="220" t="s">
        <v>199</v>
      </c>
      <c r="C16" s="221">
        <f>C14+'7.Táj.adatok műk.'!C19</f>
        <v>90586</v>
      </c>
      <c r="D16" s="221">
        <f>D14+'7.Táj.adatok műk.'!D19</f>
        <v>72087491</v>
      </c>
      <c r="E16" s="221">
        <f>SUM('7.Táj.adatok műk.'!E19+'8.Táj.adatok felh.'!E14)</f>
        <v>86857612</v>
      </c>
    </row>
    <row r="17" spans="3:4" ht="15.75">
      <c r="C17" s="71"/>
      <c r="D17" s="71"/>
    </row>
    <row r="18" spans="3:4" ht="15.75">
      <c r="C18" s="71"/>
      <c r="D18" s="71"/>
    </row>
    <row r="19" spans="3:4" ht="15.75">
      <c r="C19" s="71"/>
      <c r="D19" s="71"/>
    </row>
    <row r="20" spans="3:4" ht="15.75">
      <c r="C20" s="71"/>
      <c r="D20" s="71"/>
    </row>
  </sheetData>
  <sheetProtection/>
  <mergeCells count="4">
    <mergeCell ref="A5:B5"/>
    <mergeCell ref="A2:E2"/>
    <mergeCell ref="A3:E3"/>
    <mergeCell ref="A1:E1"/>
  </mergeCells>
  <printOptions gridLines="1" headings="1"/>
  <pageMargins left="0.7480314960629921" right="0.2362204724409449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4"/>
  <sheetViews>
    <sheetView zoomScale="115" zoomScaleNormal="115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22.57421875" style="72" customWidth="1"/>
    <col min="2" max="2" width="31.57421875" style="72" customWidth="1"/>
    <col min="3" max="3" width="15.8515625" style="72" customWidth="1"/>
    <col min="4" max="4" width="13.28125" style="72" customWidth="1"/>
    <col min="5" max="5" width="13.00390625" style="15" customWidth="1"/>
    <col min="6" max="6" width="10.8515625" style="15" customWidth="1"/>
    <col min="7" max="16384" width="9.140625" style="15" customWidth="1"/>
  </cols>
  <sheetData>
    <row r="1" spans="1:6" ht="18" customHeight="1">
      <c r="A1" s="349" t="s">
        <v>515</v>
      </c>
      <c r="B1" s="349"/>
      <c r="C1" s="349"/>
      <c r="D1" s="349"/>
      <c r="E1" s="349"/>
      <c r="F1" s="349"/>
    </row>
    <row r="2" spans="1:6" ht="24" customHeight="1">
      <c r="A2" s="309" t="s">
        <v>67</v>
      </c>
      <c r="B2" s="309"/>
      <c r="C2" s="309"/>
      <c r="D2" s="309"/>
      <c r="E2" s="309"/>
      <c r="F2" s="309"/>
    </row>
    <row r="3" spans="1:6" ht="30" customHeight="1">
      <c r="A3" s="309" t="s">
        <v>498</v>
      </c>
      <c r="B3" s="309"/>
      <c r="C3" s="309"/>
      <c r="D3" s="309"/>
      <c r="E3" s="309"/>
      <c r="F3" s="309"/>
    </row>
    <row r="4" spans="1:6" ht="17.25" customHeight="1">
      <c r="A4" s="350" t="s">
        <v>260</v>
      </c>
      <c r="B4" s="350"/>
      <c r="C4" s="350"/>
      <c r="D4" s="350"/>
      <c r="E4" s="350"/>
      <c r="F4" s="350"/>
    </row>
    <row r="5" spans="1:6" ht="31.5" customHeight="1">
      <c r="A5" s="345" t="s">
        <v>188</v>
      </c>
      <c r="B5" s="346"/>
      <c r="C5" s="311" t="s">
        <v>254</v>
      </c>
      <c r="D5" s="311"/>
      <c r="E5" s="306" t="s">
        <v>499</v>
      </c>
      <c r="F5" s="307" t="s">
        <v>293</v>
      </c>
    </row>
    <row r="6" spans="1:6" ht="34.5" customHeight="1">
      <c r="A6" s="347"/>
      <c r="B6" s="348"/>
      <c r="C6" s="234" t="s">
        <v>255</v>
      </c>
      <c r="D6" s="234" t="s">
        <v>256</v>
      </c>
      <c r="E6" s="306"/>
      <c r="F6" s="308"/>
    </row>
    <row r="7" spans="1:6" ht="25.5" customHeight="1">
      <c r="A7" s="351" t="s">
        <v>249</v>
      </c>
      <c r="B7" s="248" t="s">
        <v>302</v>
      </c>
      <c r="C7" s="249">
        <v>194000</v>
      </c>
      <c r="D7" s="249">
        <v>296000</v>
      </c>
      <c r="E7" s="250">
        <v>295240</v>
      </c>
      <c r="F7" s="247">
        <f>E7/D7</f>
        <v>0.9974324324324324</v>
      </c>
    </row>
    <row r="8" spans="1:6" ht="30" customHeight="1">
      <c r="A8" s="352"/>
      <c r="B8" s="248" t="s">
        <v>497</v>
      </c>
      <c r="C8" s="249">
        <v>3000000</v>
      </c>
      <c r="D8" s="249">
        <v>2898000</v>
      </c>
      <c r="E8" s="250">
        <v>0</v>
      </c>
      <c r="F8" s="247">
        <f>E8/D8</f>
        <v>0</v>
      </c>
    </row>
    <row r="9" spans="1:6" ht="15.75">
      <c r="A9" s="343" t="s">
        <v>252</v>
      </c>
      <c r="B9" s="344"/>
      <c r="C9" s="251">
        <f>SUM(C7:C8)</f>
        <v>3194000</v>
      </c>
      <c r="D9" s="251">
        <f>SUM(D7:D8)</f>
        <v>3194000</v>
      </c>
      <c r="E9" s="251">
        <f>SUM(E7:E8)</f>
        <v>295240</v>
      </c>
      <c r="F9" s="247">
        <f>E9/D9</f>
        <v>0.0924358171571697</v>
      </c>
    </row>
    <row r="11" spans="1:4" s="16" customFormat="1" ht="15">
      <c r="A11" s="72"/>
      <c r="B11" s="72"/>
      <c r="C11" s="72"/>
      <c r="D11" s="72"/>
    </row>
    <row r="12" spans="1:4" s="16" customFormat="1" ht="15.75">
      <c r="A12" s="72"/>
      <c r="B12" s="72"/>
      <c r="C12" s="73"/>
      <c r="D12" s="72"/>
    </row>
    <row r="13" spans="1:4" s="16" customFormat="1" ht="15">
      <c r="A13" s="72"/>
      <c r="B13" s="72"/>
      <c r="C13" s="72"/>
      <c r="D13" s="72"/>
    </row>
    <row r="14" spans="1:4" s="16" customFormat="1" ht="15">
      <c r="A14" s="72"/>
      <c r="B14" s="72"/>
      <c r="C14" s="72"/>
      <c r="D14" s="72"/>
    </row>
    <row r="15" spans="1:4" s="16" customFormat="1" ht="15">
      <c r="A15" s="72"/>
      <c r="B15" s="72"/>
      <c r="C15" s="72"/>
      <c r="D15" s="72"/>
    </row>
    <row r="16" spans="1:4" s="16" customFormat="1" ht="15">
      <c r="A16" s="72"/>
      <c r="B16" s="72"/>
      <c r="C16" s="72"/>
      <c r="D16" s="72"/>
    </row>
    <row r="17" spans="1:4" s="16" customFormat="1" ht="15">
      <c r="A17" s="72"/>
      <c r="B17" s="72"/>
      <c r="C17" s="72"/>
      <c r="D17" s="72"/>
    </row>
    <row r="18" spans="1:4" s="16" customFormat="1" ht="15">
      <c r="A18" s="72"/>
      <c r="B18" s="72"/>
      <c r="C18" s="72"/>
      <c r="D18" s="72"/>
    </row>
    <row r="19" spans="1:4" s="16" customFormat="1" ht="15">
      <c r="A19" s="72"/>
      <c r="B19" s="72"/>
      <c r="C19" s="72"/>
      <c r="D19" s="72"/>
    </row>
    <row r="20" spans="1:4" s="16" customFormat="1" ht="15">
      <c r="A20" s="72"/>
      <c r="B20" s="72"/>
      <c r="C20" s="72"/>
      <c r="D20" s="72"/>
    </row>
    <row r="21" spans="1:4" s="16" customFormat="1" ht="15">
      <c r="A21" s="72"/>
      <c r="B21" s="72"/>
      <c r="C21" s="72"/>
      <c r="D21" s="72"/>
    </row>
    <row r="22" spans="1:4" s="16" customFormat="1" ht="15">
      <c r="A22" s="72"/>
      <c r="B22" s="72"/>
      <c r="C22" s="72"/>
      <c r="D22" s="72"/>
    </row>
    <row r="23" spans="1:4" s="16" customFormat="1" ht="15">
      <c r="A23" s="72"/>
      <c r="B23" s="72"/>
      <c r="C23" s="72"/>
      <c r="D23" s="72"/>
    </row>
    <row r="24" spans="1:4" s="16" customFormat="1" ht="15">
      <c r="A24" s="72"/>
      <c r="B24" s="72"/>
      <c r="C24" s="72"/>
      <c r="D24" s="72"/>
    </row>
    <row r="25" spans="1:4" s="16" customFormat="1" ht="15">
      <c r="A25" s="72"/>
      <c r="B25" s="72"/>
      <c r="C25" s="72"/>
      <c r="D25" s="72"/>
    </row>
    <row r="26" spans="1:4" s="16" customFormat="1" ht="15">
      <c r="A26" s="72"/>
      <c r="B26" s="72"/>
      <c r="C26" s="72"/>
      <c r="D26" s="72"/>
    </row>
    <row r="27" spans="1:4" s="16" customFormat="1" ht="15">
      <c r="A27" s="72"/>
      <c r="B27" s="72"/>
      <c r="C27" s="72"/>
      <c r="D27" s="72"/>
    </row>
    <row r="28" spans="1:4" s="16" customFormat="1" ht="15">
      <c r="A28" s="72"/>
      <c r="B28" s="72"/>
      <c r="C28" s="72"/>
      <c r="D28" s="72"/>
    </row>
    <row r="171" ht="15">
      <c r="D171" s="72">
        <f>SUM(D172:D176)</f>
        <v>2703</v>
      </c>
    </row>
    <row r="173" ht="15">
      <c r="D173" s="72">
        <v>24</v>
      </c>
    </row>
    <row r="175" spans="3:4" ht="15.75" customHeight="1">
      <c r="C175" s="74"/>
      <c r="D175" s="72">
        <v>942</v>
      </c>
    </row>
    <row r="176" spans="3:4" ht="15.75" customHeight="1">
      <c r="C176" s="74"/>
      <c r="D176" s="72">
        <v>1737</v>
      </c>
    </row>
    <row r="177" ht="15">
      <c r="D177" s="72">
        <v>100</v>
      </c>
    </row>
    <row r="178" ht="15">
      <c r="D178" s="72">
        <v>100</v>
      </c>
    </row>
    <row r="179" ht="15">
      <c r="D179" s="72">
        <v>12</v>
      </c>
    </row>
    <row r="180" ht="15">
      <c r="D180" s="72">
        <v>12</v>
      </c>
    </row>
    <row r="181" ht="15">
      <c r="D181" s="72">
        <v>0</v>
      </c>
    </row>
    <row r="182" ht="15">
      <c r="D182" s="72">
        <v>0</v>
      </c>
    </row>
    <row r="184" ht="15">
      <c r="D184" s="72">
        <v>0</v>
      </c>
    </row>
    <row r="185" ht="15">
      <c r="D185" s="72">
        <v>2</v>
      </c>
    </row>
    <row r="186" ht="15">
      <c r="D186" s="72">
        <v>0</v>
      </c>
    </row>
    <row r="187" ht="15">
      <c r="D187" s="72">
        <v>0</v>
      </c>
    </row>
    <row r="193" ht="15">
      <c r="D193" s="72">
        <v>1174</v>
      </c>
    </row>
    <row r="194" ht="15">
      <c r="D194" s="72">
        <v>294</v>
      </c>
    </row>
    <row r="195" ht="15">
      <c r="D195" s="72">
        <v>0</v>
      </c>
    </row>
    <row r="196" ht="15">
      <c r="D196" s="72">
        <v>0</v>
      </c>
    </row>
    <row r="197" ht="15">
      <c r="D197" s="72">
        <v>0</v>
      </c>
    </row>
    <row r="198" ht="15">
      <c r="D198" s="72">
        <f>SUM(D199,D202)</f>
        <v>874</v>
      </c>
    </row>
    <row r="199" ht="15">
      <c r="D199" s="72">
        <f>SUM(D200:D201)</f>
        <v>745</v>
      </c>
    </row>
    <row r="200" ht="15">
      <c r="D200" s="72">
        <v>596</v>
      </c>
    </row>
    <row r="201" ht="15">
      <c r="D201" s="72">
        <v>149</v>
      </c>
    </row>
    <row r="202" ht="15">
      <c r="D202" s="72">
        <f>SUM(D203,D205)</f>
        <v>129</v>
      </c>
    </row>
    <row r="204" ht="15">
      <c r="D204" s="72">
        <v>516</v>
      </c>
    </row>
    <row r="205" ht="15">
      <c r="D205" s="72">
        <v>129</v>
      </c>
    </row>
    <row r="206" ht="15">
      <c r="D206" s="72">
        <f>D207</f>
        <v>392</v>
      </c>
    </row>
    <row r="207" ht="15">
      <c r="D207" s="72">
        <f>SUM(D208,D211,D215)</f>
        <v>392</v>
      </c>
    </row>
    <row r="209" ht="15">
      <c r="D209" s="72">
        <v>0</v>
      </c>
    </row>
    <row r="210" ht="15">
      <c r="D210" s="72">
        <v>102</v>
      </c>
    </row>
    <row r="211" ht="15">
      <c r="D211" s="72">
        <f>SUM(D212:D214)</f>
        <v>302</v>
      </c>
    </row>
    <row r="212" ht="15">
      <c r="D212" s="72">
        <v>0</v>
      </c>
    </row>
    <row r="213" ht="15">
      <c r="D213" s="72">
        <v>0</v>
      </c>
    </row>
    <row r="214" ht="15">
      <c r="D214" s="72">
        <v>302</v>
      </c>
    </row>
    <row r="215" ht="15">
      <c r="D215" s="72">
        <v>90</v>
      </c>
    </row>
    <row r="217" ht="15">
      <c r="D217" s="72">
        <f>SUM(D218:D219)</f>
        <v>498</v>
      </c>
    </row>
    <row r="218" ht="15">
      <c r="D218" s="72">
        <v>398</v>
      </c>
    </row>
    <row r="219" ht="15">
      <c r="D219" s="72">
        <v>100</v>
      </c>
    </row>
    <row r="221" ht="15">
      <c r="D221" s="72">
        <v>0</v>
      </c>
    </row>
    <row r="223" ht="15">
      <c r="D223" s="72">
        <v>0</v>
      </c>
    </row>
    <row r="224" ht="15">
      <c r="D224" s="72">
        <v>0</v>
      </c>
    </row>
    <row r="225" ht="15">
      <c r="D225" s="72">
        <v>0</v>
      </c>
    </row>
    <row r="226" ht="15">
      <c r="D226" s="72">
        <v>0</v>
      </c>
    </row>
    <row r="228" ht="15">
      <c r="D228" s="72">
        <f>SUM(D229:D230)</f>
        <v>576</v>
      </c>
    </row>
    <row r="229" ht="15">
      <c r="D229" s="72">
        <v>271</v>
      </c>
    </row>
    <row r="230" ht="15">
      <c r="D230" s="72">
        <v>305</v>
      </c>
    </row>
    <row r="232" ht="15">
      <c r="D232" s="72">
        <v>22</v>
      </c>
    </row>
    <row r="233" ht="15">
      <c r="D233" s="72">
        <v>342</v>
      </c>
    </row>
    <row r="234" ht="15">
      <c r="D234" s="72">
        <v>0</v>
      </c>
    </row>
  </sheetData>
  <sheetProtection selectLockedCells="1" selectUnlockedCells="1"/>
  <mergeCells count="10">
    <mergeCell ref="A9:B9"/>
    <mergeCell ref="A5:B6"/>
    <mergeCell ref="C5:D5"/>
    <mergeCell ref="A1:F1"/>
    <mergeCell ref="A2:F2"/>
    <mergeCell ref="E5:E6"/>
    <mergeCell ref="F5:F6"/>
    <mergeCell ref="A3:F3"/>
    <mergeCell ref="A4:F4"/>
    <mergeCell ref="A7:A8"/>
  </mergeCells>
  <printOptions gridLines="1" headings="1" horizontalCentered="1"/>
  <pageMargins left="0.39375" right="0.39375" top="0.7875" bottom="0.7875" header="0.5118055555555555" footer="0.511805555555555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HorvathTamasne</cp:lastModifiedBy>
  <cp:lastPrinted>2018-05-31T13:03:29Z</cp:lastPrinted>
  <dcterms:created xsi:type="dcterms:W3CDTF">2011-11-25T07:46:57Z</dcterms:created>
  <dcterms:modified xsi:type="dcterms:W3CDTF">2018-05-31T13:04:11Z</dcterms:modified>
  <cp:category/>
  <cp:version/>
  <cp:contentType/>
  <cp:contentStatus/>
</cp:coreProperties>
</file>