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</sheets>
  <definedNames>
    <definedName name="Excel_BuiltIn_Print_Area_1_1">#REF!</definedName>
    <definedName name="Excel_BuiltIn_Print_Area_2_1">#REF!</definedName>
    <definedName name="Excel_BuiltIn_Print_Area_3_1">'5.kiadás'!$A$2:$F$79</definedName>
    <definedName name="_xlnm.Print_Titles" localSheetId="4">'5.kiadás'!$2:$7</definedName>
    <definedName name="_xlnm.Print_Area" localSheetId="9">'10. beruházás'!$A$1:$B$11</definedName>
    <definedName name="_xlnm.Print_Area" localSheetId="10">'11.Idősek Otthona bevétel'!$A$1:$F$15</definedName>
    <definedName name="_xlnm.Print_Area" localSheetId="11">'12.Idősek Otthona kiadás'!$A$1:$G$49</definedName>
    <definedName name="_xlnm.Print_Area" localSheetId="1">'2.bevétel'!$A$1:$F$69</definedName>
    <definedName name="_xlnm.Print_Area" localSheetId="4">'5.kiadás'!$A$1:$H$209</definedName>
    <definedName name="_xlnm.Print_Area" localSheetId="5">'6. kiadás fel.'!$A$1:$E$24</definedName>
    <definedName name="_xlnm.Print_Area" localSheetId="8">'9.felújítás'!$A$1:$C$9</definedName>
  </definedNames>
  <calcPr fullCalcOnLoad="1"/>
</workbook>
</file>

<file path=xl/sharedStrings.xml><?xml version="1.0" encoding="utf-8"?>
<sst xmlns="http://schemas.openxmlformats.org/spreadsheetml/2006/main" count="797" uniqueCount="323">
  <si>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</si>
  <si>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</si>
  <si>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</si>
  <si>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</si>
  <si>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</si>
  <si>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</si>
  <si>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</si>
  <si>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</si>
  <si>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</si>
  <si>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</si>
  <si>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</si>
  <si>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</si>
  <si>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</si>
  <si>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</si>
  <si>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</si>
  <si>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</si>
  <si>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</si>
  <si>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</si>
  <si>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</si>
  <si>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</si>
  <si>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</si>
  <si>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</si>
  <si>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</si>
  <si>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</si>
  <si>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</si>
  <si>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</si>
  <si>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</si>
  <si>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</si>
  <si>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</si>
  <si>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</si>
  <si>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</si>
  <si>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</si>
  <si>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</si>
  <si>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</si>
  <si>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</si>
  <si>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</si>
  <si>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</si>
  <si>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</si>
  <si>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</si>
  <si>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</si>
  <si>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</si>
  <si>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</si>
  <si>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</si>
  <si>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</si>
  <si>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</si>
  <si>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</si>
  <si>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</si>
  <si>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</si>
  <si>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</si>
  <si>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</si>
  <si>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</si>
  <si>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</si>
  <si>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</si>
  <si>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</si>
  <si>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</si>
  <si>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</si>
  <si>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</si>
  <si>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</si>
  <si>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</si>
  <si>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</si>
  <si>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</si>
  <si>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</si>
  <si>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</si>
  <si>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</si>
  <si>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</si>
  <si>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</si>
  <si>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</si>
  <si>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</si>
  <si>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</si>
  <si>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</si>
  <si>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</si>
  <si>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</si>
  <si>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</si>
  <si>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</si>
  <si>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</si>
  <si>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</si>
  <si>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</si>
  <si>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</si>
  <si>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</si>
  <si>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</si>
  <si>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</si>
  <si>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</si>
  <si>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</si>
  <si>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</si>
  <si>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</si>
  <si>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</si>
  <si>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</si>
  <si>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</si>
  <si>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</si>
  <si>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</si>
  <si>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</si>
  <si>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</si>
  <si>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</si>
  <si>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</si>
  <si>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</si>
  <si>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</si>
  <si>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</si>
  <si>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</si>
  <si>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</si>
  <si>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</si>
  <si>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</si>
  <si>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</si>
  <si>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</si>
  <si>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</si>
  <si>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</si>
  <si>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</si>
  <si>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</si>
  <si>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</si>
  <si>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</si>
  <si>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</si>
  <si>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</si>
  <si>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</si>
  <si>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</si>
  <si>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</si>
  <si>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</si>
  <si>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</si>
  <si>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</si>
  <si>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</si>
  <si>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</si>
  <si>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</si>
  <si>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</si>
  <si>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</si>
  <si>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</si>
  <si>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</si>
  <si>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</si>
  <si>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</si>
  <si>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</si>
  <si>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</si>
  <si>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</si>
  <si>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</si>
  <si>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</si>
  <si>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</si>
  <si>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</si>
  <si>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</si>
  <si>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</si>
  <si>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</si>
  <si>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</si>
  <si>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</si>
  <si>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</si>
  <si>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</si>
  <si>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</si>
  <si>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</si>
  <si>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</si>
  <si>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</si>
  <si>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</si>
  <si>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</si>
  <si>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</si>
  <si>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</si>
  <si>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</si>
  <si>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</si>
  <si>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</si>
  <si>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</si>
  <si>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</si>
  <si>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</si>
  <si>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</si>
  <si>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</si>
  <si>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</si>
  <si>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</si>
  <si>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</si>
  <si>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</si>
  <si>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</si>
  <si>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</si>
  <si>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</si>
  <si>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</si>
  <si>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</si>
  <si>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</si>
  <si>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</si>
  <si>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</si>
  <si>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</si>
  <si>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</si>
  <si>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</si>
  <si>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</si>
  <si>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</si>
  <si>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</si>
  <si>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</si>
  <si>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</si>
  <si>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</si>
  <si>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</si>
  <si>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</si>
  <si>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</si>
  <si>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</si>
  <si>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</si>
  <si>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</si>
  <si>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</si>
  <si>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</si>
  <si>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</si>
  <si>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</si>
  <si>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</si>
  <si>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</si>
  <si>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</si>
  <si>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</si>
  <si>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</si>
  <si>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</si>
  <si>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</si>
  <si>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</si>
  <si>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</si>
  <si>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</si>
  <si>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</si>
  <si>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</si>
  <si>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</si>
  <si>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</si>
  <si>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</si>
  <si>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</si>
  <si>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</si>
  <si>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</si>
  <si>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</si>
  <si>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</si>
  <si>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</si>
  <si>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</si>
  <si>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</si>
  <si>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</si>
  <si>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</si>
  <si>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</si>
  <si>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</si>
  <si>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</si>
  <si>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</si>
  <si>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</si>
  <si>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</si>
  <si>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</si>
  <si>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</si>
  <si>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</si>
  <si>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</si>
  <si>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</si>
  <si>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Polgármester tiszteletdíja, költségtérítés</t>
  </si>
  <si>
    <t>Rovarirtás</t>
  </si>
  <si>
    <t>államigazgatási feladatok</t>
  </si>
  <si>
    <t>072112 Háziorvosi ügyeleti ellátás</t>
  </si>
  <si>
    <t>Társulások és költségvetési szerveik</t>
  </si>
  <si>
    <t>107052 Házi segítségnyújtás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</si>
  <si>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</si>
  <si>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</si>
  <si>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</si>
  <si>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</si>
  <si>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</si>
  <si>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</si>
  <si>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</si>
  <si>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</si>
  <si>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</si>
  <si>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</si>
  <si>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</si>
  <si>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</si>
  <si>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</si>
  <si>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</si>
  <si>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</si>
  <si>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</si>
  <si>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</si>
  <si>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</si>
  <si>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</si>
  <si>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</si>
  <si>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</si>
  <si>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</si>
  <si>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</si>
  <si>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</si>
  <si>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</si>
  <si>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</si>
  <si>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</si>
  <si>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900020 Önkormányzatok funkcióira nem sorolható bevételei államháztartáson kívülről</t>
  </si>
  <si>
    <t>011130 Önkormányzatok és önkormányzati hivatalok és j.ált. igazgatási tevékenysége</t>
  </si>
  <si>
    <t>K355</t>
  </si>
  <si>
    <t>Egyéb dologi kiadások</t>
  </si>
  <si>
    <t>K512</t>
  </si>
  <si>
    <t>Egyéb működési célú támogatások államháztartáson kívülre</t>
  </si>
  <si>
    <t>K67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</si>
  <si>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</si>
  <si>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</si>
  <si>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</si>
  <si>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</si>
  <si>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</si>
  <si>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K62</t>
  </si>
  <si>
    <t>Ingatlanok beszerzése, létesítése</t>
  </si>
  <si>
    <t>Beruházási célú előzetesen felszámított általános forgalmi adó</t>
  </si>
  <si>
    <t>Vízelvezető árkok burkolása</t>
  </si>
  <si>
    <t>Települési támogatás</t>
  </si>
  <si>
    <t>091140 Óvodai nevelés, ellátás működtetési feladatai</t>
  </si>
  <si>
    <t>Támogatásértékű működési kiadás társulásnak</t>
  </si>
  <si>
    <t>Belső ellenőrzési feladatokhoz hozzájárulás</t>
  </si>
  <si>
    <t xml:space="preserve"> 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</si>
  <si>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</si>
  <si>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2016. teljesítés (adatok Ft-ban)</t>
  </si>
  <si>
    <t>Faluház nyílászáró csere</t>
  </si>
  <si>
    <t xml:space="preserve">2018. évi költségvetés kiadásai </t>
  </si>
  <si>
    <t>út, árok, épület karb.</t>
  </si>
  <si>
    <t>fakivágás</t>
  </si>
  <si>
    <t>106020 Lakásfenntartással, lakhatással összefüggő ellátások</t>
  </si>
  <si>
    <t>031060 Bűnmegelőzés</t>
  </si>
  <si>
    <t>Működési célú pénzeszköz átadás egyéb civil szervezeteknek</t>
  </si>
  <si>
    <t>032020 Tűz- és katasztrófavédelmi tevékenységek</t>
  </si>
  <si>
    <t>Polgármesteri illetmény támogatása</t>
  </si>
  <si>
    <t>B21</t>
  </si>
  <si>
    <t>Felhalmozási célú önkormányzati támogatások</t>
  </si>
  <si>
    <t>Egyéb működési célú támogatások bevételei államháztartáson belülről</t>
  </si>
  <si>
    <t>2018. évi költségvetés bevételei</t>
  </si>
  <si>
    <t>árokburkolás pályázat</t>
  </si>
  <si>
    <t>orvosi rendelő pályázat</t>
  </si>
  <si>
    <t>K61</t>
  </si>
  <si>
    <t>Immateriális javak beszerzése</t>
  </si>
  <si>
    <t>civil támogatások</t>
  </si>
  <si>
    <t>polgárőrség</t>
  </si>
  <si>
    <t>tűzoltó</t>
  </si>
  <si>
    <t>Kéményseprés</t>
  </si>
  <si>
    <t>2018. évi KIADÁSOK részletezése</t>
  </si>
  <si>
    <t>2018. évi BEVÉTELEK részletezése</t>
  </si>
  <si>
    <t>2018. évi BEVÉTELEK feladatonkénti  bontása</t>
  </si>
  <si>
    <t>2018. évi KIADÁSOK feladatonkénti  bontása</t>
  </si>
  <si>
    <t>2018. évi Költségvetés Mérlege</t>
  </si>
  <si>
    <t>2017. teljesítés (adatok Ft-ban)</t>
  </si>
  <si>
    <t>2018. terv (adatok Ft-ban)</t>
  </si>
  <si>
    <t>1. melléklet az .../2018. (...)      önkormányzati rendelethez</t>
  </si>
  <si>
    <t>2. melléklet az .../2018. (...)   önkormányzati rendelethez</t>
  </si>
  <si>
    <t>3. melléklet az .../2018. (...)   önkormányzati rendelethez</t>
  </si>
  <si>
    <t>4. melléklet az  .../2018. (...)   önkormányzati rendelethez</t>
  </si>
  <si>
    <t>5. melléklet az  .../2018. (...)   önkormányzati rendelethez</t>
  </si>
  <si>
    <t>6. melléklet az .../2018. (...)   önkormányzati rendelethez</t>
  </si>
  <si>
    <t xml:space="preserve">7. melléklet az .../2018. (...)   önkormányzati rendelethez  </t>
  </si>
  <si>
    <t>8. melléklet az  .../2018. (...)   önkormányzati rendelethez</t>
  </si>
  <si>
    <t>2018. évi költségvetés FELÚJÍTÁSI kiadásai célonkénti bontásban</t>
  </si>
  <si>
    <t>9. melléklet az .../2018. (...) önkormányzati rendelethez</t>
  </si>
  <si>
    <t>10. melléklet a .../2018. (...) önkormányzati rendelethez</t>
  </si>
  <si>
    <t>2018. évi költségvetés BERUHÁZÁSI kiadásai feladatonkénti bontásban</t>
  </si>
  <si>
    <t>11. melléklet az .../2018. (...)   önkormányzati rendelethez</t>
  </si>
  <si>
    <t>12. melléklet az  .../2018. (...)   önkormányzati rendelethez</t>
  </si>
  <si>
    <t>Orvosi rendelő felújítása</t>
  </si>
  <si>
    <t>Temetői nyilvántartó program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</si>
</sst>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sz val="10"/>
      <color rgb="FF7030A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/>
    </xf>
    <xf numFmtId="0" fontId="0" fillId="0" borderId="0" xfId="60" applyFont="1" applyFill="1">
      <alignment/>
      <protection/>
    </xf>
    <xf numFmtId="2" fontId="1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/>
    </xf>
    <xf numFmtId="0" fontId="34" fillId="0" borderId="0" xfId="58" applyFont="1">
      <alignment/>
      <protection/>
    </xf>
    <xf numFmtId="0" fontId="33" fillId="0" borderId="0" xfId="58" applyFont="1" applyBorder="1" applyAlignment="1">
      <alignment horizontal="center"/>
      <protection/>
    </xf>
    <xf numFmtId="2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 wrapText="1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9" fillId="0" borderId="0" xfId="60" applyFont="1">
      <alignment/>
      <protection/>
    </xf>
    <xf numFmtId="3" fontId="1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4" fontId="19" fillId="0" borderId="0" xfId="60" applyNumberFormat="1" applyFont="1" applyBorder="1">
      <alignment/>
      <protection/>
    </xf>
    <xf numFmtId="3" fontId="18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6" xfId="60" applyNumberFormat="1" applyFont="1" applyBorder="1">
      <alignment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3" fontId="19" fillId="0" borderId="13" xfId="0" applyNumberFormat="1" applyFont="1" applyFill="1" applyBorder="1" applyAlignment="1">
      <alignment/>
    </xf>
    <xf numFmtId="3" fontId="19" fillId="0" borderId="18" xfId="60" applyNumberFormat="1" applyFont="1" applyBorder="1">
      <alignment/>
      <protection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3" fontId="18" fillId="0" borderId="13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49" fontId="19" fillId="24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168" fontId="19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wrapText="1"/>
    </xf>
    <xf numFmtId="3" fontId="19" fillId="24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3" fontId="19" fillId="24" borderId="22" xfId="0" applyNumberFormat="1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0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0" fillId="0" borderId="0" xfId="58" applyFont="1" applyAlignme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14" xfId="56" applyNumberFormat="1" applyFont="1" applyBorder="1" applyAlignment="1">
      <alignment horizontal="right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3" fontId="19" fillId="0" borderId="23" xfId="56" applyNumberFormat="1" applyFont="1" applyBorder="1" applyAlignment="1">
      <alignment wrapText="1"/>
      <protection/>
    </xf>
    <xf numFmtId="0" fontId="18" fillId="0" borderId="0" xfId="56" applyFont="1" applyAlignment="1">
      <alignment horizontal="center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left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4" xfId="56" applyFont="1" applyBorder="1">
      <alignment/>
      <protection/>
    </xf>
    <xf numFmtId="0" fontId="19" fillId="0" borderId="14" xfId="56" applyFont="1" applyBorder="1" applyAlignment="1">
      <alignment wrapText="1"/>
      <protection/>
    </xf>
    <xf numFmtId="0" fontId="19" fillId="0" borderId="0" xfId="56" applyFont="1" applyBorder="1" applyAlignment="1">
      <alignment wrapText="1"/>
      <protection/>
    </xf>
    <xf numFmtId="0" fontId="18" fillId="0" borderId="0" xfId="58" applyFont="1" applyBorder="1" applyAlignment="1">
      <alignment horizontal="justify"/>
      <protection/>
    </xf>
    <xf numFmtId="0" fontId="18" fillId="0" borderId="0" xfId="58" applyFont="1" applyBorder="1">
      <alignment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4" xfId="0" applyFont="1" applyBorder="1" applyAlignment="1">
      <alignment/>
    </xf>
    <xf numFmtId="0" fontId="19" fillId="0" borderId="14" xfId="0" applyFont="1" applyFill="1" applyBorder="1" applyAlignment="1">
      <alignment horizontal="justify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 vertical="center"/>
      <protection/>
    </xf>
    <xf numFmtId="3" fontId="19" fillId="0" borderId="17" xfId="57" applyNumberFormat="1" applyFont="1" applyBorder="1" applyAlignment="1">
      <alignment horizontal="right" vertical="center"/>
      <protection/>
    </xf>
    <xf numFmtId="0" fontId="18" fillId="0" borderId="17" xfId="57" applyFont="1" applyBorder="1" applyAlignment="1">
      <alignment horizontal="left" vertical="center"/>
      <protection/>
    </xf>
    <xf numFmtId="3" fontId="18" fillId="0" borderId="17" xfId="57" applyNumberFormat="1" applyFont="1" applyBorder="1" applyAlignment="1">
      <alignment horizontal="right" vertical="center"/>
      <protection/>
    </xf>
    <xf numFmtId="0" fontId="18" fillId="0" borderId="0" xfId="57" applyFont="1" applyAlignment="1">
      <alignment horizontal="left"/>
      <protection/>
    </xf>
    <xf numFmtId="0" fontId="19" fillId="0" borderId="0" xfId="57" applyFont="1">
      <alignment/>
      <protection/>
    </xf>
    <xf numFmtId="0" fontId="19" fillId="24" borderId="0" xfId="0" applyFont="1" applyFill="1" applyBorder="1" applyAlignment="1">
      <alignment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/>
    </xf>
    <xf numFmtId="3" fontId="19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24" fillId="24" borderId="10" xfId="0" applyFont="1" applyFill="1" applyBorder="1" applyAlignment="1">
      <alignment wrapText="1"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27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1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8" fillId="0" borderId="0" xfId="60" applyFont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/>
      <protection/>
    </xf>
    <xf numFmtId="3" fontId="19" fillId="0" borderId="17" xfId="57" applyNumberFormat="1" applyFont="1" applyBorder="1" applyAlignment="1">
      <alignment horizontal="right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tabSelected="1" zoomScale="130" zoomScaleNormal="130" zoomScalePageLayoutView="0" workbookViewId="0" topLeftCell="A1">
      <selection activeCell="C13" sqref="C13"/>
    </sheetView>
  </sheetViews>
  <sheetFormatPr defaultColWidth="9.140625" defaultRowHeight="12.75"/>
  <cols>
    <col min="1" max="1" width="4.421875" style="9" customWidth="1"/>
    <col min="2" max="2" width="66.421875" style="9" customWidth="1"/>
    <col min="3" max="3" width="16.140625" style="9" customWidth="1"/>
    <col min="4" max="16384" width="9.140625" style="9" customWidth="1"/>
  </cols>
  <sheetData>
    <row r="1" spans="1:3" s="1" customFormat="1" ht="15.75">
      <c r="A1" s="237" t="s">
        <v>307</v>
      </c>
      <c r="B1" s="237"/>
      <c r="C1" s="237"/>
    </row>
    <row r="2" spans="1:3" s="1" customFormat="1" ht="24.75" customHeight="1">
      <c r="A2" s="235" t="s">
        <v>66</v>
      </c>
      <c r="B2" s="235"/>
      <c r="C2" s="235"/>
    </row>
    <row r="3" spans="1:3" s="1" customFormat="1" ht="26.25" customHeight="1">
      <c r="A3" s="235" t="s">
        <v>304</v>
      </c>
      <c r="B3" s="235"/>
      <c r="C3" s="235"/>
    </row>
    <row r="4" spans="1:3" s="32" customFormat="1" ht="19.5" customHeight="1">
      <c r="A4" s="33"/>
      <c r="B4" s="33"/>
      <c r="C4" s="33"/>
    </row>
    <row r="5" spans="1:3" s="1" customFormat="1" ht="32.25" customHeight="1">
      <c r="A5" s="236" t="s">
        <v>166</v>
      </c>
      <c r="B5" s="236"/>
      <c r="C5" s="196" t="s">
        <v>251</v>
      </c>
    </row>
    <row r="6" spans="1:3" s="1" customFormat="1" ht="24" customHeight="1">
      <c r="A6" s="236"/>
      <c r="B6" s="236"/>
      <c r="C6" s="196" t="s">
        <v>249</v>
      </c>
    </row>
    <row r="7" spans="1:3" s="1" customFormat="1" ht="31.5" customHeight="1">
      <c r="A7" s="124"/>
      <c r="B7" s="124" t="s">
        <v>157</v>
      </c>
      <c r="C7" s="197">
        <f>SUM(C8:C11)</f>
        <v>75172919</v>
      </c>
    </row>
    <row r="8" spans="1:3" s="1" customFormat="1" ht="15.75">
      <c r="A8" s="116" t="s">
        <v>115</v>
      </c>
      <c r="B8" s="198" t="s">
        <v>116</v>
      </c>
      <c r="C8" s="199">
        <f>'7.Táj.adatok műk.'!E6</f>
        <v>43498112</v>
      </c>
    </row>
    <row r="9" spans="1:3" s="1" customFormat="1" ht="15.75">
      <c r="A9" s="116" t="s">
        <v>96</v>
      </c>
      <c r="B9" s="198" t="s">
        <v>97</v>
      </c>
      <c r="C9" s="199">
        <f>'7.Táj.adatok műk.'!E7</f>
        <v>8480000</v>
      </c>
    </row>
    <row r="10" spans="1:3" s="1" customFormat="1" ht="15.75">
      <c r="A10" s="116" t="s">
        <v>62</v>
      </c>
      <c r="B10" s="198" t="s">
        <v>63</v>
      </c>
      <c r="C10" s="199">
        <f>'7.Táj.adatok műk.'!E8</f>
        <v>23189807</v>
      </c>
    </row>
    <row r="11" spans="1:3" s="1" customFormat="1" ht="15.75">
      <c r="A11" s="116" t="s">
        <v>158</v>
      </c>
      <c r="B11" s="198" t="s">
        <v>159</v>
      </c>
      <c r="C11" s="199">
        <f>'7.Táj.adatok műk.'!E9</f>
        <v>5000</v>
      </c>
    </row>
    <row r="12" spans="1:3" s="1" customFormat="1" ht="29.25" customHeight="1">
      <c r="A12" s="200"/>
      <c r="B12" s="200" t="s">
        <v>160</v>
      </c>
      <c r="C12" s="197">
        <f>SUM(C13)</f>
        <v>5805012</v>
      </c>
    </row>
    <row r="13" spans="1:4" s="1" customFormat="1" ht="17.25" customHeight="1">
      <c r="A13" s="116" t="s">
        <v>130</v>
      </c>
      <c r="B13" s="2" t="s">
        <v>131</v>
      </c>
      <c r="C13" s="199">
        <f>'8.Táj.adatok felh.'!E6</f>
        <v>5805012</v>
      </c>
      <c r="D13" s="8"/>
    </row>
    <row r="14" spans="1:3" s="1" customFormat="1" ht="30" customHeight="1">
      <c r="A14" s="124" t="s">
        <v>88</v>
      </c>
      <c r="B14" s="201" t="s">
        <v>89</v>
      </c>
      <c r="C14" s="197">
        <f>'7.Táj.adatok műk.'!E10</f>
        <v>26845069</v>
      </c>
    </row>
    <row r="15" spans="1:106" s="203" customFormat="1" ht="30" customHeight="1">
      <c r="A15" s="126"/>
      <c r="B15" s="126" t="s">
        <v>165</v>
      </c>
      <c r="C15" s="202">
        <f>SUM(C7+C12+C14)</f>
        <v>107823000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</row>
    <row r="16" spans="1:3" s="206" customFormat="1" ht="30" customHeight="1">
      <c r="A16" s="204"/>
      <c r="B16" s="204" t="s">
        <v>167</v>
      </c>
      <c r="C16" s="205">
        <f>SUM(C17:C21)</f>
        <v>94111000</v>
      </c>
    </row>
    <row r="17" spans="1:3" s="21" customFormat="1" ht="15.75">
      <c r="A17" s="29" t="s">
        <v>13</v>
      </c>
      <c r="B17" s="207" t="s">
        <v>168</v>
      </c>
      <c r="C17" s="199">
        <f>'7.Táj.adatok műk.'!E13</f>
        <v>36599000</v>
      </c>
    </row>
    <row r="18" spans="1:3" s="21" customFormat="1" ht="15.75">
      <c r="A18" s="29" t="s">
        <v>21</v>
      </c>
      <c r="B18" s="116" t="s">
        <v>169</v>
      </c>
      <c r="C18" s="199">
        <f>'7.Táj.adatok műk.'!E14</f>
        <v>6806000</v>
      </c>
    </row>
    <row r="19" spans="1:3" s="21" customFormat="1" ht="15.75">
      <c r="A19" s="29" t="s">
        <v>23</v>
      </c>
      <c r="B19" s="198" t="s">
        <v>24</v>
      </c>
      <c r="C19" s="199">
        <f>'7.Táj.adatok műk.'!E15</f>
        <v>33748000</v>
      </c>
    </row>
    <row r="20" spans="1:3" s="21" customFormat="1" ht="15.75">
      <c r="A20" s="29" t="s">
        <v>82</v>
      </c>
      <c r="B20" s="207" t="s">
        <v>170</v>
      </c>
      <c r="C20" s="199">
        <f>'7.Táj.adatok műk.'!E16</f>
        <v>2100000</v>
      </c>
    </row>
    <row r="21" spans="1:3" s="21" customFormat="1" ht="15.75">
      <c r="A21" s="29" t="s">
        <v>52</v>
      </c>
      <c r="B21" s="207" t="s">
        <v>53</v>
      </c>
      <c r="C21" s="199">
        <f>'7.Táj.adatok műk.'!E17</f>
        <v>14858000</v>
      </c>
    </row>
    <row r="22" spans="1:3" s="206" customFormat="1" ht="28.5" customHeight="1">
      <c r="A22" s="200"/>
      <c r="B22" s="200" t="s">
        <v>171</v>
      </c>
      <c r="C22" s="197">
        <f>SUM(C23:C24)</f>
        <v>10262000</v>
      </c>
    </row>
    <row r="23" spans="1:3" s="21" customFormat="1" ht="17.25" customHeight="1">
      <c r="A23" s="208" t="s">
        <v>172</v>
      </c>
      <c r="B23" s="208" t="s">
        <v>173</v>
      </c>
      <c r="C23" s="199">
        <f>'8.Táj.adatok felh.'!E11</f>
        <v>1150000</v>
      </c>
    </row>
    <row r="24" spans="1:3" s="21" customFormat="1" ht="15.75">
      <c r="A24" s="29" t="s">
        <v>152</v>
      </c>
      <c r="B24" s="207" t="s">
        <v>153</v>
      </c>
      <c r="C24" s="199">
        <f>'8.Táj.adatok felh.'!E12</f>
        <v>9112000</v>
      </c>
    </row>
    <row r="25" spans="1:3" s="206" customFormat="1" ht="27.75" customHeight="1">
      <c r="A25" s="69" t="s">
        <v>70</v>
      </c>
      <c r="B25" s="209" t="s">
        <v>58</v>
      </c>
      <c r="C25" s="197">
        <f>'7.Táj.adatok műk.'!E18</f>
        <v>3450000</v>
      </c>
    </row>
    <row r="26" spans="1:3" s="206" customFormat="1" ht="28.5" customHeight="1">
      <c r="A26" s="210"/>
      <c r="B26" s="211" t="s">
        <v>137</v>
      </c>
      <c r="C26" s="202">
        <f>SUM(C16+C22+C25)</f>
        <v>107823000</v>
      </c>
    </row>
    <row r="27" s="21" customFormat="1" ht="12.75">
      <c r="D27" s="22"/>
    </row>
    <row r="28" s="21" customFormat="1" ht="12.75"/>
  </sheetData>
  <sheetProtection/>
  <mergeCells count="4">
    <mergeCell ref="A3:C3"/>
    <mergeCell ref="A5:B6"/>
    <mergeCell ref="A1:C1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="160" zoomScaleNormal="160" workbookViewId="0" topLeftCell="A1">
      <selection activeCell="B12" sqref="B12"/>
    </sheetView>
  </sheetViews>
  <sheetFormatPr defaultColWidth="9.140625" defaultRowHeight="12.75"/>
  <cols>
    <col min="1" max="1" width="54.140625" style="28" customWidth="1"/>
    <col min="2" max="2" width="18.00390625" style="28" customWidth="1"/>
    <col min="3" max="16384" width="9.140625" style="28" customWidth="1"/>
  </cols>
  <sheetData>
    <row r="1" spans="1:2" s="27" customFormat="1" ht="15.75">
      <c r="A1" s="271" t="s">
        <v>317</v>
      </c>
      <c r="B1" s="271"/>
    </row>
    <row r="2" spans="1:2" s="217" customFormat="1" ht="21" customHeight="1">
      <c r="A2" s="272" t="s">
        <v>66</v>
      </c>
      <c r="B2" s="272"/>
    </row>
    <row r="3" spans="1:2" s="217" customFormat="1" ht="23.25" customHeight="1">
      <c r="A3" s="272" t="s">
        <v>318</v>
      </c>
      <c r="B3" s="272"/>
    </row>
    <row r="4" spans="1:2" s="217" customFormat="1" ht="23.25" customHeight="1">
      <c r="A4" s="216"/>
      <c r="B4" s="216"/>
    </row>
    <row r="5" spans="1:2" s="217" customFormat="1" ht="15.75" customHeight="1">
      <c r="A5" s="273" t="s">
        <v>187</v>
      </c>
      <c r="B5" s="218" t="s">
        <v>248</v>
      </c>
    </row>
    <row r="6" spans="1:2" s="217" customFormat="1" ht="39" customHeight="1">
      <c r="A6" s="273"/>
      <c r="B6" s="219" t="s">
        <v>249</v>
      </c>
    </row>
    <row r="7" spans="1:2" s="217" customFormat="1" ht="23.25" customHeight="1">
      <c r="A7" s="220" t="s">
        <v>269</v>
      </c>
      <c r="B7" s="221">
        <f>SUM(B8)</f>
        <v>750000</v>
      </c>
    </row>
    <row r="8" spans="1:2" s="224" customFormat="1" ht="23.25" customHeight="1">
      <c r="A8" s="222" t="s">
        <v>271</v>
      </c>
      <c r="B8" s="223">
        <v>750000</v>
      </c>
    </row>
    <row r="9" spans="1:2" s="224" customFormat="1" ht="23.25" customHeight="1">
      <c r="A9" s="220" t="s">
        <v>295</v>
      </c>
      <c r="B9" s="221">
        <f>SUM(B10)</f>
        <v>400000</v>
      </c>
    </row>
    <row r="10" spans="1:2" s="224" customFormat="1" ht="23.25" customHeight="1">
      <c r="A10" s="222" t="s">
        <v>322</v>
      </c>
      <c r="B10" s="223">
        <v>400000</v>
      </c>
    </row>
    <row r="11" spans="1:2" s="225" customFormat="1" ht="26.25" customHeight="1">
      <c r="A11" s="282" t="s">
        <v>263</v>
      </c>
      <c r="B11" s="283">
        <f>SUM(B7,B9)</f>
        <v>1150000</v>
      </c>
    </row>
    <row r="12" s="27" customFormat="1" ht="12.75"/>
    <row r="13" s="27" customFormat="1" ht="12.75"/>
    <row r="14" s="27" customFormat="1" ht="12.75"/>
  </sheetData>
  <sheetProtection/>
  <mergeCells count="4">
    <mergeCell ref="A1:B1"/>
    <mergeCell ref="A2:B2"/>
    <mergeCell ref="A3:B3"/>
    <mergeCell ref="A5:A6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145" zoomScaleNormal="145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7" width="9.140625" style="1" customWidth="1"/>
    <col min="8" max="8" width="15.00390625" style="2" customWidth="1"/>
    <col min="9" max="9" width="11.57421875" style="2" bestFit="1" customWidth="1"/>
    <col min="10" max="10" width="12.00390625" style="2" customWidth="1"/>
    <col min="11" max="11" width="9.140625" style="3" customWidth="1"/>
    <col min="12" max="16384" width="9.140625" style="1" customWidth="1"/>
  </cols>
  <sheetData>
    <row r="1" spans="1:6" s="14" customFormat="1" ht="16.5" customHeight="1">
      <c r="A1" s="274" t="s">
        <v>319</v>
      </c>
      <c r="B1" s="274"/>
      <c r="C1" s="274"/>
      <c r="D1" s="274"/>
      <c r="E1" s="274"/>
      <c r="F1" s="274"/>
    </row>
    <row r="2" spans="1:11" ht="24.75" customHeight="1">
      <c r="A2" s="243" t="s">
        <v>138</v>
      </c>
      <c r="B2" s="243"/>
      <c r="C2" s="243"/>
      <c r="D2" s="243"/>
      <c r="E2" s="243"/>
      <c r="F2" s="243"/>
      <c r="G2" s="29"/>
      <c r="H2" s="29"/>
      <c r="I2" s="115"/>
      <c r="J2" s="1"/>
      <c r="K2" s="1"/>
    </row>
    <row r="3" spans="1:11" ht="24.75" customHeight="1">
      <c r="A3" s="243" t="s">
        <v>301</v>
      </c>
      <c r="B3" s="243"/>
      <c r="C3" s="243"/>
      <c r="D3" s="243"/>
      <c r="E3" s="243"/>
      <c r="F3" s="243"/>
      <c r="G3" s="29"/>
      <c r="H3" s="29"/>
      <c r="I3" s="115"/>
      <c r="J3" s="1"/>
      <c r="K3" s="1"/>
    </row>
    <row r="4" spans="1:9" s="32" customFormat="1" ht="24" customHeight="1">
      <c r="A4" s="44"/>
      <c r="B4" s="44"/>
      <c r="C4" s="44"/>
      <c r="D4" s="44"/>
      <c r="E4" s="44"/>
      <c r="F4" s="44"/>
      <c r="G4" s="36"/>
      <c r="H4" s="36"/>
      <c r="I4" s="43"/>
    </row>
    <row r="5" spans="1:11" ht="27.75" customHeight="1">
      <c r="A5" s="241" t="s">
        <v>139</v>
      </c>
      <c r="B5" s="241"/>
      <c r="C5" s="241"/>
      <c r="D5" s="241"/>
      <c r="E5" s="241"/>
      <c r="F5" s="154" t="s">
        <v>248</v>
      </c>
      <c r="G5" s="29"/>
      <c r="H5" s="29"/>
      <c r="I5" s="115"/>
      <c r="J5" s="1"/>
      <c r="K5" s="1"/>
    </row>
    <row r="6" spans="1:6" s="124" customFormat="1" ht="24" customHeight="1">
      <c r="A6" s="241"/>
      <c r="B6" s="241"/>
      <c r="C6" s="241"/>
      <c r="D6" s="241"/>
      <c r="E6" s="241"/>
      <c r="F6" s="123" t="s">
        <v>249</v>
      </c>
    </row>
    <row r="7" spans="1:11" s="92" customFormat="1" ht="15.75">
      <c r="A7" s="92" t="s">
        <v>62</v>
      </c>
      <c r="B7" s="117" t="s">
        <v>63</v>
      </c>
      <c r="C7" s="117"/>
      <c r="D7" s="117"/>
      <c r="E7" s="118"/>
      <c r="F7" s="119">
        <f>SUM(F8:F9)</f>
        <v>22800807</v>
      </c>
      <c r="H7" s="63"/>
      <c r="I7" s="63"/>
      <c r="J7" s="63"/>
      <c r="K7" s="120"/>
    </row>
    <row r="8" spans="3:12" ht="15.75">
      <c r="C8" s="1" t="s">
        <v>154</v>
      </c>
      <c r="D8" s="1" t="s">
        <v>155</v>
      </c>
      <c r="E8" s="114"/>
      <c r="F8" s="113">
        <v>22800000</v>
      </c>
      <c r="H8" s="125"/>
      <c r="I8" s="53"/>
      <c r="J8" s="53"/>
      <c r="K8" s="53"/>
      <c r="L8" s="3"/>
    </row>
    <row r="9" spans="3:12" ht="15.75">
      <c r="C9" s="1" t="s">
        <v>64</v>
      </c>
      <c r="D9" s="1" t="s">
        <v>11</v>
      </c>
      <c r="E9" s="114"/>
      <c r="F9" s="113">
        <v>807</v>
      </c>
      <c r="H9" s="116"/>
      <c r="I9" s="53"/>
      <c r="J9" s="53"/>
      <c r="K9" s="53"/>
      <c r="L9" s="3"/>
    </row>
    <row r="10" spans="1:11" s="92" customFormat="1" ht="15.75">
      <c r="A10" s="92" t="s">
        <v>88</v>
      </c>
      <c r="B10" s="117" t="s">
        <v>89</v>
      </c>
      <c r="C10" s="117"/>
      <c r="D10" s="117"/>
      <c r="E10" s="118"/>
      <c r="F10" s="119">
        <f>SUM(F11)</f>
        <v>23290193</v>
      </c>
      <c r="H10" s="63"/>
      <c r="I10" s="63"/>
      <c r="J10" s="63"/>
      <c r="K10" s="120"/>
    </row>
    <row r="11" spans="2:10" ht="15.75">
      <c r="B11" s="1" t="s">
        <v>90</v>
      </c>
      <c r="D11" s="1" t="s">
        <v>91</v>
      </c>
      <c r="E11" s="114"/>
      <c r="F11" s="121">
        <f>SUM(F14+F12)</f>
        <v>23290193</v>
      </c>
      <c r="H11" s="53"/>
      <c r="I11" s="53"/>
      <c r="J11" s="53"/>
    </row>
    <row r="12" spans="3:10" ht="15.75">
      <c r="C12" s="1" t="s">
        <v>92</v>
      </c>
      <c r="D12" s="1" t="s">
        <v>93</v>
      </c>
      <c r="E12" s="114"/>
      <c r="F12" s="113">
        <f>F13</f>
        <v>2658193</v>
      </c>
      <c r="H12" s="53"/>
      <c r="I12" s="53"/>
      <c r="J12" s="53"/>
    </row>
    <row r="13" spans="3:10" ht="15.75">
      <c r="C13" s="1" t="s">
        <v>94</v>
      </c>
      <c r="E13" s="114" t="s">
        <v>95</v>
      </c>
      <c r="F13" s="122">
        <v>2658193</v>
      </c>
      <c r="H13" s="53"/>
      <c r="I13" s="53"/>
      <c r="J13" s="53"/>
    </row>
    <row r="14" spans="3:10" ht="15.75">
      <c r="C14" s="1" t="s">
        <v>65</v>
      </c>
      <c r="D14" s="1" t="s">
        <v>156</v>
      </c>
      <c r="E14" s="114"/>
      <c r="F14" s="113">
        <v>20632000</v>
      </c>
      <c r="H14" s="53"/>
      <c r="I14" s="53"/>
      <c r="J14" s="53"/>
    </row>
    <row r="15" spans="1:11" s="92" customFormat="1" ht="30.75" customHeight="1">
      <c r="A15" s="126" t="s">
        <v>134</v>
      </c>
      <c r="B15" s="126"/>
      <c r="C15" s="126"/>
      <c r="D15" s="126"/>
      <c r="E15" s="127"/>
      <c r="F15" s="128">
        <f>SUM(F7+F10)</f>
        <v>46091000</v>
      </c>
      <c r="H15" s="48"/>
      <c r="I15" s="48"/>
      <c r="J15" s="48"/>
      <c r="K15" s="120"/>
    </row>
  </sheetData>
  <sheetProtection/>
  <mergeCells count="4">
    <mergeCell ref="A3:F3"/>
    <mergeCell ref="A5:E6"/>
    <mergeCell ref="A1:F1"/>
    <mergeCell ref="A2:F2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="130" zoomScaleNormal="130" zoomScalePageLayoutView="0" workbookViewId="0" topLeftCell="A1">
      <selection activeCell="A2" sqref="A2:G2"/>
    </sheetView>
  </sheetViews>
  <sheetFormatPr defaultColWidth="9.140625" defaultRowHeight="12.75"/>
  <cols>
    <col min="1" max="1" width="4.28125" style="5" customWidth="1"/>
    <col min="2" max="2" width="5.421875" style="5" customWidth="1"/>
    <col min="3" max="3" width="8.140625" style="5" customWidth="1"/>
    <col min="4" max="4" width="3.28125" style="5" customWidth="1"/>
    <col min="5" max="5" width="52.421875" style="5" customWidth="1"/>
    <col min="6" max="6" width="9.57421875" style="5" customWidth="1"/>
    <col min="7" max="7" width="16.28125" style="14" customWidth="1"/>
    <col min="8" max="9" width="9.140625" style="5" customWidth="1"/>
    <col min="10" max="11" width="11.8515625" style="5" bestFit="1" customWidth="1"/>
    <col min="12" max="16384" width="9.140625" style="5" customWidth="1"/>
  </cols>
  <sheetData>
    <row r="1" spans="1:7" s="14" customFormat="1" ht="16.5" customHeight="1">
      <c r="A1" s="274" t="s">
        <v>320</v>
      </c>
      <c r="B1" s="274"/>
      <c r="C1" s="274"/>
      <c r="D1" s="274"/>
      <c r="E1" s="274"/>
      <c r="F1" s="274"/>
      <c r="G1" s="274"/>
    </row>
    <row r="2" spans="1:7" s="14" customFormat="1" ht="26.25" customHeight="1">
      <c r="A2" s="275" t="s">
        <v>138</v>
      </c>
      <c r="B2" s="275"/>
      <c r="C2" s="275"/>
      <c r="D2" s="275"/>
      <c r="E2" s="275"/>
      <c r="F2" s="275"/>
      <c r="G2" s="275"/>
    </row>
    <row r="3" spans="1:7" s="99" customFormat="1" ht="27.75" customHeight="1">
      <c r="A3" s="276" t="s">
        <v>300</v>
      </c>
      <c r="B3" s="276"/>
      <c r="C3" s="276"/>
      <c r="D3" s="276"/>
      <c r="E3" s="276"/>
      <c r="F3" s="276"/>
      <c r="G3" s="276"/>
    </row>
    <row r="4" spans="1:7" s="99" customFormat="1" ht="39" customHeight="1">
      <c r="A4" s="281" t="s">
        <v>139</v>
      </c>
      <c r="B4" s="281"/>
      <c r="C4" s="281"/>
      <c r="D4" s="281"/>
      <c r="E4" s="281"/>
      <c r="F4" s="279" t="s">
        <v>140</v>
      </c>
      <c r="G4" s="110" t="s">
        <v>248</v>
      </c>
    </row>
    <row r="5" spans="1:7" s="99" customFormat="1" ht="33.75" customHeight="1">
      <c r="A5" s="281"/>
      <c r="B5" s="281"/>
      <c r="C5" s="281"/>
      <c r="D5" s="281"/>
      <c r="E5" s="281"/>
      <c r="F5" s="280"/>
      <c r="G5" s="110" t="s">
        <v>249</v>
      </c>
    </row>
    <row r="6" spans="1:7" s="99" customFormat="1" ht="26.25" customHeight="1">
      <c r="A6" s="277" t="s">
        <v>247</v>
      </c>
      <c r="B6" s="277"/>
      <c r="C6" s="277"/>
      <c r="D6" s="277"/>
      <c r="E6" s="278"/>
      <c r="F6" s="103">
        <v>8</v>
      </c>
      <c r="G6" s="112">
        <f>SUM(G7+G13+G15)</f>
        <v>46091000</v>
      </c>
    </row>
    <row r="7" spans="1:11" s="48" customFormat="1" ht="15.75">
      <c r="A7" s="48" t="s">
        <v>13</v>
      </c>
      <c r="B7" s="46" t="s">
        <v>5</v>
      </c>
      <c r="C7" s="46"/>
      <c r="D7" s="46"/>
      <c r="E7" s="84"/>
      <c r="F7" s="84"/>
      <c r="G7" s="101">
        <f>SUM(G8)</f>
        <v>23840000</v>
      </c>
      <c r="J7" s="58"/>
      <c r="K7" s="58"/>
    </row>
    <row r="8" spans="2:7" s="2" customFormat="1" ht="15.75">
      <c r="B8" s="8" t="s">
        <v>14</v>
      </c>
      <c r="C8" s="8"/>
      <c r="D8" s="8" t="s">
        <v>15</v>
      </c>
      <c r="E8" s="73"/>
      <c r="F8" s="73"/>
      <c r="G8" s="100">
        <f>SUM(G9:G12)</f>
        <v>23840000</v>
      </c>
    </row>
    <row r="9" spans="2:7" s="2" customFormat="1" ht="15.75">
      <c r="B9" s="8"/>
      <c r="C9" s="8" t="s">
        <v>16</v>
      </c>
      <c r="D9" s="8" t="s">
        <v>17</v>
      </c>
      <c r="E9" s="73"/>
      <c r="F9" s="73"/>
      <c r="G9" s="79">
        <v>22930000</v>
      </c>
    </row>
    <row r="10" spans="2:7" s="2" customFormat="1" ht="15.75">
      <c r="B10" s="8"/>
      <c r="C10" s="8" t="s">
        <v>209</v>
      </c>
      <c r="D10" s="8" t="s">
        <v>210</v>
      </c>
      <c r="E10" s="73"/>
      <c r="F10" s="73"/>
      <c r="G10" s="79">
        <v>300000</v>
      </c>
    </row>
    <row r="11" spans="2:7" s="2" customFormat="1" ht="15.75">
      <c r="B11" s="8"/>
      <c r="C11" s="8" t="s">
        <v>211</v>
      </c>
      <c r="D11" s="8" t="s">
        <v>212</v>
      </c>
      <c r="E11" s="73"/>
      <c r="F11" s="73"/>
      <c r="G11" s="79">
        <v>260000</v>
      </c>
    </row>
    <row r="12" spans="2:7" s="2" customFormat="1" ht="15.75">
      <c r="B12" s="8"/>
      <c r="C12" s="8" t="s">
        <v>208</v>
      </c>
      <c r="D12" s="8" t="s">
        <v>206</v>
      </c>
      <c r="E12" s="73"/>
      <c r="F12" s="73"/>
      <c r="G12" s="79">
        <v>350000</v>
      </c>
    </row>
    <row r="13" spans="1:7" s="48" customFormat="1" ht="15.75" customHeight="1">
      <c r="A13" s="48" t="s">
        <v>21</v>
      </c>
      <c r="B13" s="57" t="s">
        <v>22</v>
      </c>
      <c r="C13" s="57"/>
      <c r="D13" s="57"/>
      <c r="E13" s="75"/>
      <c r="F13" s="76"/>
      <c r="G13" s="101">
        <f>SUM(G14)</f>
        <v>4650000</v>
      </c>
    </row>
    <row r="14" spans="2:7" s="2" customFormat="1" ht="15.75">
      <c r="B14" s="8"/>
      <c r="C14" s="8"/>
      <c r="D14" s="8" t="s">
        <v>10</v>
      </c>
      <c r="E14" s="73"/>
      <c r="F14" s="73"/>
      <c r="G14" s="74">
        <v>4650000</v>
      </c>
    </row>
    <row r="15" spans="1:7" s="48" customFormat="1" ht="15.75">
      <c r="A15" s="48" t="s">
        <v>23</v>
      </c>
      <c r="B15" s="57" t="s">
        <v>24</v>
      </c>
      <c r="C15" s="57"/>
      <c r="D15" s="57"/>
      <c r="E15" s="75"/>
      <c r="F15" s="84"/>
      <c r="G15" s="111">
        <f>SUM(G16+G26+G29+G46+G43)</f>
        <v>17601000</v>
      </c>
    </row>
    <row r="16" spans="2:7" s="2" customFormat="1" ht="15.75">
      <c r="B16" s="8" t="s">
        <v>25</v>
      </c>
      <c r="C16" s="8"/>
      <c r="D16" s="8" t="s">
        <v>1</v>
      </c>
      <c r="E16" s="78"/>
      <c r="F16" s="78"/>
      <c r="G16" s="100">
        <f>SUM(G17+G20)</f>
        <v>3376000</v>
      </c>
    </row>
    <row r="17" spans="2:7" s="2" customFormat="1" ht="15.75">
      <c r="B17" s="8"/>
      <c r="C17" s="8" t="s">
        <v>26</v>
      </c>
      <c r="D17" s="8" t="s">
        <v>27</v>
      </c>
      <c r="E17" s="78"/>
      <c r="F17" s="78"/>
      <c r="G17" s="105">
        <f>SUM(G18:G19)</f>
        <v>1165000</v>
      </c>
    </row>
    <row r="18" spans="2:7" s="2" customFormat="1" ht="15.75">
      <c r="B18" s="8"/>
      <c r="C18" s="8"/>
      <c r="D18" s="8"/>
      <c r="E18" s="78" t="s">
        <v>141</v>
      </c>
      <c r="F18" s="78"/>
      <c r="G18" s="79">
        <v>1100000</v>
      </c>
    </row>
    <row r="19" spans="2:7" s="2" customFormat="1" ht="15.75">
      <c r="B19" s="8"/>
      <c r="C19" s="8"/>
      <c r="D19" s="8"/>
      <c r="E19" s="78" t="s">
        <v>150</v>
      </c>
      <c r="F19" s="78"/>
      <c r="G19" s="79">
        <v>65000</v>
      </c>
    </row>
    <row r="20" spans="2:7" s="2" customFormat="1" ht="15.75">
      <c r="B20" s="8"/>
      <c r="C20" s="8" t="s">
        <v>28</v>
      </c>
      <c r="D20" s="8" t="s">
        <v>29</v>
      </c>
      <c r="E20" s="73"/>
      <c r="F20" s="73"/>
      <c r="G20" s="105">
        <f>SUM(G21:G25)</f>
        <v>2211000</v>
      </c>
    </row>
    <row r="21" spans="2:7" s="2" customFormat="1" ht="15.75">
      <c r="B21" s="8"/>
      <c r="C21" s="8"/>
      <c r="D21" s="8"/>
      <c r="E21" s="73" t="s">
        <v>149</v>
      </c>
      <c r="F21" s="73"/>
      <c r="G21" s="79">
        <v>950000</v>
      </c>
    </row>
    <row r="22" spans="1:7" s="2" customFormat="1" ht="15.75">
      <c r="A22" s="48"/>
      <c r="B22" s="46"/>
      <c r="C22" s="46"/>
      <c r="D22" s="80"/>
      <c r="E22" s="73" t="s">
        <v>30</v>
      </c>
      <c r="F22" s="73"/>
      <c r="G22" s="79">
        <v>76000</v>
      </c>
    </row>
    <row r="23" spans="1:7" s="2" customFormat="1" ht="15.75">
      <c r="A23" s="48"/>
      <c r="B23" s="46"/>
      <c r="C23" s="46"/>
      <c r="D23" s="80"/>
      <c r="E23" s="73" t="s">
        <v>31</v>
      </c>
      <c r="F23" s="73"/>
      <c r="G23" s="79">
        <v>20000</v>
      </c>
    </row>
    <row r="24" spans="1:7" s="2" customFormat="1" ht="15.75">
      <c r="A24" s="48"/>
      <c r="B24" s="46"/>
      <c r="C24" s="46"/>
      <c r="D24" s="80"/>
      <c r="E24" s="73" t="s">
        <v>74</v>
      </c>
      <c r="F24" s="73"/>
      <c r="G24" s="79">
        <v>165000</v>
      </c>
    </row>
    <row r="25" spans="1:7" s="2" customFormat="1" ht="15.75">
      <c r="A25" s="48"/>
      <c r="B25" s="46"/>
      <c r="C25" s="46"/>
      <c r="D25" s="80"/>
      <c r="E25" s="73" t="s">
        <v>8</v>
      </c>
      <c r="F25" s="73"/>
      <c r="G25" s="79">
        <v>1000000</v>
      </c>
    </row>
    <row r="26" spans="2:7" s="2" customFormat="1" ht="15.75">
      <c r="B26" s="8" t="s">
        <v>32</v>
      </c>
      <c r="C26" s="8"/>
      <c r="D26" s="8" t="s">
        <v>33</v>
      </c>
      <c r="E26" s="73"/>
      <c r="F26" s="73"/>
      <c r="G26" s="106">
        <f>SUM(G27)</f>
        <v>110000</v>
      </c>
    </row>
    <row r="27" spans="2:7" s="2" customFormat="1" ht="15.75">
      <c r="B27" s="8"/>
      <c r="C27" s="8" t="s">
        <v>36</v>
      </c>
      <c r="D27" s="8" t="s">
        <v>37</v>
      </c>
      <c r="E27" s="73"/>
      <c r="F27" s="73"/>
      <c r="G27" s="105">
        <f>SUM(G28)</f>
        <v>110000</v>
      </c>
    </row>
    <row r="28" spans="2:7" s="2" customFormat="1" ht="15.75">
      <c r="B28" s="8"/>
      <c r="C28" s="8"/>
      <c r="D28" s="8"/>
      <c r="E28" s="73" t="s">
        <v>2</v>
      </c>
      <c r="F28" s="73"/>
      <c r="G28" s="79">
        <v>110000</v>
      </c>
    </row>
    <row r="29" spans="2:7" s="2" customFormat="1" ht="15.75">
      <c r="B29" s="8" t="s">
        <v>38</v>
      </c>
      <c r="C29" s="8"/>
      <c r="D29" s="8" t="s">
        <v>39</v>
      </c>
      <c r="E29" s="73"/>
      <c r="F29" s="73"/>
      <c r="G29" s="85">
        <f>SUM(G30+G34+G35+G36)</f>
        <v>10825000</v>
      </c>
    </row>
    <row r="30" spans="2:7" s="2" customFormat="1" ht="15.75">
      <c r="B30" s="8"/>
      <c r="C30" s="8" t="s">
        <v>40</v>
      </c>
      <c r="D30" s="8" t="s">
        <v>41</v>
      </c>
      <c r="E30" s="73"/>
      <c r="F30" s="73"/>
      <c r="G30" s="105">
        <f>SUM(G31:G33)</f>
        <v>2615000</v>
      </c>
    </row>
    <row r="31" spans="2:7" s="2" customFormat="1" ht="15.75">
      <c r="B31" s="8"/>
      <c r="C31" s="8"/>
      <c r="D31" s="8"/>
      <c r="E31" s="73" t="s">
        <v>42</v>
      </c>
      <c r="F31" s="73"/>
      <c r="G31" s="79">
        <v>615000</v>
      </c>
    </row>
    <row r="32" spans="2:7" s="2" customFormat="1" ht="15.75">
      <c r="B32" s="8"/>
      <c r="C32" s="8"/>
      <c r="D32" s="8"/>
      <c r="E32" s="73" t="s">
        <v>43</v>
      </c>
      <c r="F32" s="73"/>
      <c r="G32" s="79">
        <v>1600000</v>
      </c>
    </row>
    <row r="33" spans="2:7" s="2" customFormat="1" ht="15.75">
      <c r="B33" s="8"/>
      <c r="C33" s="8"/>
      <c r="D33" s="8"/>
      <c r="E33" s="73" t="s">
        <v>3</v>
      </c>
      <c r="F33" s="73"/>
      <c r="G33" s="79">
        <v>400000</v>
      </c>
    </row>
    <row r="34" spans="2:7" s="2" customFormat="1" ht="15.75">
      <c r="B34" s="8"/>
      <c r="C34" s="8" t="s">
        <v>151</v>
      </c>
      <c r="D34" s="8" t="s">
        <v>142</v>
      </c>
      <c r="E34" s="73"/>
      <c r="F34" s="73"/>
      <c r="G34" s="74">
        <v>6750000</v>
      </c>
    </row>
    <row r="35" spans="2:7" s="2" customFormat="1" ht="15.75">
      <c r="B35" s="8"/>
      <c r="C35" s="8" t="s">
        <v>44</v>
      </c>
      <c r="D35" s="8" t="s">
        <v>4</v>
      </c>
      <c r="E35" s="73"/>
      <c r="F35" s="73"/>
      <c r="G35" s="74">
        <v>400000</v>
      </c>
    </row>
    <row r="36" spans="2:7" s="2" customFormat="1" ht="15.75">
      <c r="B36" s="8"/>
      <c r="C36" s="8" t="s">
        <v>45</v>
      </c>
      <c r="D36" s="8" t="s">
        <v>46</v>
      </c>
      <c r="E36" s="73"/>
      <c r="F36" s="73"/>
      <c r="G36" s="105">
        <f>SUM(G37:G42)</f>
        <v>1060000</v>
      </c>
    </row>
    <row r="37" spans="2:7" s="2" customFormat="1" ht="15.75">
      <c r="B37" s="8"/>
      <c r="C37" s="8"/>
      <c r="D37" s="8"/>
      <c r="E37" s="73" t="s">
        <v>217</v>
      </c>
      <c r="F37" s="73"/>
      <c r="G37" s="79">
        <v>2000</v>
      </c>
    </row>
    <row r="38" spans="2:7" s="2" customFormat="1" ht="15.75">
      <c r="B38" s="8"/>
      <c r="C38" s="8"/>
      <c r="D38" s="8"/>
      <c r="E38" s="73" t="s">
        <v>218</v>
      </c>
      <c r="F38" s="73"/>
      <c r="G38" s="79">
        <v>13000</v>
      </c>
    </row>
    <row r="39" spans="2:7" s="2" customFormat="1" ht="15.75">
      <c r="B39" s="8"/>
      <c r="C39" s="8"/>
      <c r="D39" s="8"/>
      <c r="E39" s="73" t="s">
        <v>224</v>
      </c>
      <c r="F39" s="73"/>
      <c r="G39" s="79">
        <v>20000</v>
      </c>
    </row>
    <row r="40" spans="2:7" s="2" customFormat="1" ht="15.75">
      <c r="B40" s="8"/>
      <c r="C40" s="8"/>
      <c r="D40" s="8"/>
      <c r="E40" s="73" t="s">
        <v>299</v>
      </c>
      <c r="F40" s="73"/>
      <c r="G40" s="79">
        <v>15000</v>
      </c>
    </row>
    <row r="41" spans="2:7" s="2" customFormat="1" ht="15.75">
      <c r="B41" s="8"/>
      <c r="C41" s="8"/>
      <c r="D41" s="8"/>
      <c r="E41" s="73" t="s">
        <v>222</v>
      </c>
      <c r="F41" s="73"/>
      <c r="G41" s="79">
        <v>800000</v>
      </c>
    </row>
    <row r="42" spans="2:7" s="2" customFormat="1" ht="15.75">
      <c r="B42" s="8"/>
      <c r="C42" s="8"/>
      <c r="D42" s="8"/>
      <c r="E42" s="73" t="s">
        <v>47</v>
      </c>
      <c r="F42" s="73"/>
      <c r="G42" s="79">
        <v>210000</v>
      </c>
    </row>
    <row r="43" spans="2:7" s="2" customFormat="1" ht="15.75">
      <c r="B43" s="8" t="s">
        <v>145</v>
      </c>
      <c r="C43" s="8"/>
      <c r="D43" s="8" t="s">
        <v>146</v>
      </c>
      <c r="E43" s="73"/>
      <c r="F43" s="73"/>
      <c r="G43" s="106">
        <f>SUM(G44)</f>
        <v>90000</v>
      </c>
    </row>
    <row r="44" spans="2:7" s="2" customFormat="1" ht="15.75">
      <c r="B44" s="8"/>
      <c r="C44" s="8" t="s">
        <v>147</v>
      </c>
      <c r="D44" s="8" t="s">
        <v>148</v>
      </c>
      <c r="E44" s="73"/>
      <c r="F44" s="73"/>
      <c r="G44" s="105">
        <f>SUM(G45)</f>
        <v>90000</v>
      </c>
    </row>
    <row r="45" spans="2:7" s="2" customFormat="1" ht="15.75">
      <c r="B45" s="8"/>
      <c r="C45" s="8"/>
      <c r="D45" s="8"/>
      <c r="E45" s="73" t="s">
        <v>143</v>
      </c>
      <c r="F45" s="73"/>
      <c r="G45" s="79">
        <v>90000</v>
      </c>
    </row>
    <row r="46" spans="2:7" s="2" customFormat="1" ht="15.75">
      <c r="B46" s="8" t="s">
        <v>48</v>
      </c>
      <c r="C46" s="8"/>
      <c r="D46" s="8" t="s">
        <v>49</v>
      </c>
      <c r="E46" s="73"/>
      <c r="F46" s="73"/>
      <c r="G46" s="106">
        <f>SUM(G47)</f>
        <v>3200000</v>
      </c>
    </row>
    <row r="47" spans="2:7" s="2" customFormat="1" ht="15.75">
      <c r="B47" s="8"/>
      <c r="C47" s="8" t="s">
        <v>50</v>
      </c>
      <c r="D47" s="8" t="s">
        <v>51</v>
      </c>
      <c r="E47" s="73"/>
      <c r="F47" s="73"/>
      <c r="G47" s="79">
        <v>3200000</v>
      </c>
    </row>
    <row r="48" spans="1:7" s="99" customFormat="1" ht="24.75" customHeight="1">
      <c r="A48" s="107" t="s">
        <v>137</v>
      </c>
      <c r="B48" s="107"/>
      <c r="C48" s="107"/>
      <c r="D48" s="107"/>
      <c r="E48" s="108"/>
      <c r="F48" s="108"/>
      <c r="G48" s="109">
        <f>SUM(G6)</f>
        <v>46091000</v>
      </c>
    </row>
    <row r="49" spans="1:7" s="99" customFormat="1" ht="21.75" customHeight="1">
      <c r="A49" s="99" t="s">
        <v>144</v>
      </c>
      <c r="E49" s="102"/>
      <c r="F49" s="103">
        <f>SUM(F6)</f>
        <v>8</v>
      </c>
      <c r="G49" s="104"/>
    </row>
    <row r="50" s="14" customFormat="1" ht="12.75"/>
  </sheetData>
  <sheetProtection/>
  <mergeCells count="6">
    <mergeCell ref="A1:G1"/>
    <mergeCell ref="A2:G2"/>
    <mergeCell ref="A3:G3"/>
    <mergeCell ref="A6:E6"/>
    <mergeCell ref="F4:F5"/>
    <mergeCell ref="A4:E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="130" zoomScaleNormal="130" workbookViewId="0" topLeftCell="A1">
      <selection activeCell="A2" sqref="A2:F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6.28125" style="4" customWidth="1"/>
    <col min="7" max="7" width="9.140625" style="2" customWidth="1"/>
    <col min="8" max="8" width="11.57421875" style="2" bestFit="1" customWidth="1"/>
    <col min="9" max="9" width="12.00390625" style="2" customWidth="1"/>
    <col min="10" max="10" width="9.140625" style="12" customWidth="1"/>
    <col min="11" max="16384" width="9.140625" style="2" customWidth="1"/>
  </cols>
  <sheetData>
    <row r="1" spans="1:6" s="30" customFormat="1" ht="16.5" customHeight="1">
      <c r="A1" s="242" t="s">
        <v>308</v>
      </c>
      <c r="B1" s="242"/>
      <c r="C1" s="242"/>
      <c r="D1" s="242"/>
      <c r="E1" s="242"/>
      <c r="F1" s="242"/>
    </row>
    <row r="2" spans="1:10" ht="22.5" customHeight="1">
      <c r="A2" s="243" t="s">
        <v>66</v>
      </c>
      <c r="B2" s="243"/>
      <c r="C2" s="243"/>
      <c r="D2" s="243"/>
      <c r="E2" s="243"/>
      <c r="F2" s="243"/>
      <c r="G2" s="29"/>
      <c r="H2" s="31"/>
      <c r="J2" s="2"/>
    </row>
    <row r="3" spans="1:10" ht="18" customHeight="1">
      <c r="A3" s="243" t="s">
        <v>291</v>
      </c>
      <c r="B3" s="243"/>
      <c r="C3" s="243"/>
      <c r="D3" s="243"/>
      <c r="E3" s="243"/>
      <c r="F3" s="243"/>
      <c r="G3" s="29"/>
      <c r="H3" s="31"/>
      <c r="J3" s="2"/>
    </row>
    <row r="4" spans="1:10" ht="15.75">
      <c r="A4" s="244" t="s">
        <v>199</v>
      </c>
      <c r="B4" s="244"/>
      <c r="C4" s="244"/>
      <c r="D4" s="244"/>
      <c r="E4" s="244"/>
      <c r="F4" s="244"/>
      <c r="G4" s="29"/>
      <c r="H4" s="31"/>
      <c r="J4" s="2"/>
    </row>
    <row r="5" spans="5:8" s="34" customFormat="1" ht="15.75">
      <c r="E5" s="38"/>
      <c r="F5" s="39"/>
      <c r="G5" s="36"/>
      <c r="H5" s="37"/>
    </row>
    <row r="6" spans="1:10" ht="32.25" customHeight="1">
      <c r="A6" s="241" t="s">
        <v>139</v>
      </c>
      <c r="B6" s="241"/>
      <c r="C6" s="241"/>
      <c r="D6" s="241"/>
      <c r="E6" s="241"/>
      <c r="F6" s="151" t="s">
        <v>248</v>
      </c>
      <c r="G6" s="29"/>
      <c r="H6" s="31"/>
      <c r="J6" s="2"/>
    </row>
    <row r="7" spans="1:6" s="69" customFormat="1" ht="22.5" customHeight="1">
      <c r="A7" s="241"/>
      <c r="B7" s="241"/>
      <c r="C7" s="241"/>
      <c r="D7" s="241"/>
      <c r="E7" s="241"/>
      <c r="F7" s="151" t="s">
        <v>249</v>
      </c>
    </row>
    <row r="8" spans="1:6" s="69" customFormat="1" ht="28.5" customHeight="1">
      <c r="A8" s="67" t="s">
        <v>87</v>
      </c>
      <c r="B8" s="67"/>
      <c r="C8" s="67"/>
      <c r="D8" s="67"/>
      <c r="E8" s="67"/>
      <c r="F8" s="68">
        <f>SUM(F9)</f>
        <v>170000</v>
      </c>
    </row>
    <row r="9" spans="1:10" s="48" customFormat="1" ht="15.75">
      <c r="A9" s="48" t="s">
        <v>62</v>
      </c>
      <c r="B9" s="57" t="s">
        <v>63</v>
      </c>
      <c r="C9" s="57"/>
      <c r="D9" s="57"/>
      <c r="E9" s="57"/>
      <c r="F9" s="58">
        <f>SUM(F10)</f>
        <v>170000</v>
      </c>
      <c r="H9" s="63"/>
      <c r="I9" s="63"/>
      <c r="J9" s="49"/>
    </row>
    <row r="10" spans="3:9" ht="15.75">
      <c r="C10" s="2" t="s">
        <v>204</v>
      </c>
      <c r="D10" s="2" t="s">
        <v>205</v>
      </c>
      <c r="F10" s="50">
        <f>SUM(F11)</f>
        <v>170000</v>
      </c>
      <c r="H10" s="53"/>
      <c r="I10" s="53"/>
    </row>
    <row r="11" spans="5:9" ht="15.75">
      <c r="E11" s="2" t="s">
        <v>237</v>
      </c>
      <c r="F11" s="45">
        <v>170000</v>
      </c>
      <c r="H11" s="53"/>
      <c r="I11" s="53"/>
    </row>
    <row r="12" spans="1:10" ht="37.5" customHeight="1">
      <c r="A12" s="238" t="s">
        <v>12</v>
      </c>
      <c r="B12" s="239"/>
      <c r="C12" s="239"/>
      <c r="D12" s="239"/>
      <c r="E12" s="239"/>
      <c r="F12" s="56">
        <f>SUM(F16+F13)</f>
        <v>66000</v>
      </c>
      <c r="J12" s="2"/>
    </row>
    <row r="13" spans="1:10" s="48" customFormat="1" ht="15.75">
      <c r="A13" s="48" t="s">
        <v>62</v>
      </c>
      <c r="B13" s="57" t="s">
        <v>63</v>
      </c>
      <c r="C13" s="57"/>
      <c r="D13" s="57"/>
      <c r="E13" s="57"/>
      <c r="F13" s="58">
        <f>SUM(F14:F15)</f>
        <v>61000</v>
      </c>
      <c r="H13" s="63"/>
      <c r="I13" s="63"/>
      <c r="J13" s="49"/>
    </row>
    <row r="14" spans="2:13" ht="15.75">
      <c r="B14" s="64"/>
      <c r="C14" s="64" t="s">
        <v>204</v>
      </c>
      <c r="D14" s="64" t="s">
        <v>205</v>
      </c>
      <c r="E14" s="64"/>
      <c r="F14" s="50">
        <v>60000</v>
      </c>
      <c r="G14" s="50"/>
      <c r="H14" s="65"/>
      <c r="I14" s="53"/>
      <c r="J14" s="65"/>
      <c r="K14" s="53"/>
      <c r="L14" s="53"/>
      <c r="M14" s="12"/>
    </row>
    <row r="15" spans="3:9" ht="15.75">
      <c r="C15" s="2" t="s">
        <v>64</v>
      </c>
      <c r="D15" s="2" t="s">
        <v>11</v>
      </c>
      <c r="F15" s="50">
        <v>1000</v>
      </c>
      <c r="H15" s="53"/>
      <c r="I15" s="53"/>
    </row>
    <row r="16" spans="1:13" s="48" customFormat="1" ht="15.75">
      <c r="A16" s="48" t="s">
        <v>158</v>
      </c>
      <c r="B16" s="48" t="s">
        <v>159</v>
      </c>
      <c r="F16" s="66">
        <f>SUM(F17)</f>
        <v>5000</v>
      </c>
      <c r="G16" s="66"/>
      <c r="H16" s="142"/>
      <c r="J16" s="63"/>
      <c r="K16" s="63"/>
      <c r="L16" s="63"/>
      <c r="M16" s="49"/>
    </row>
    <row r="17" spans="2:13" ht="15.75">
      <c r="B17" s="2" t="s">
        <v>254</v>
      </c>
      <c r="D17" s="2" t="s">
        <v>255</v>
      </c>
      <c r="F17" s="50">
        <v>5000</v>
      </c>
      <c r="G17" s="50"/>
      <c r="H17" s="65"/>
      <c r="J17" s="53"/>
      <c r="K17" s="53"/>
      <c r="L17" s="53"/>
      <c r="M17" s="12"/>
    </row>
    <row r="18" spans="1:10" ht="32.25" customHeight="1">
      <c r="A18" s="238" t="s">
        <v>69</v>
      </c>
      <c r="B18" s="239"/>
      <c r="C18" s="239"/>
      <c r="D18" s="239"/>
      <c r="E18" s="239"/>
      <c r="F18" s="56">
        <f>SUM(F19)</f>
        <v>20736876</v>
      </c>
      <c r="J18" s="2"/>
    </row>
    <row r="19" spans="1:10" s="48" customFormat="1" ht="15.75">
      <c r="A19" s="48" t="s">
        <v>88</v>
      </c>
      <c r="B19" s="57" t="s">
        <v>89</v>
      </c>
      <c r="C19" s="57"/>
      <c r="D19" s="57"/>
      <c r="E19" s="57"/>
      <c r="F19" s="58">
        <f>SUM(F20)</f>
        <v>20736876</v>
      </c>
      <c r="H19" s="63"/>
      <c r="I19" s="63"/>
      <c r="J19" s="49"/>
    </row>
    <row r="20" spans="2:9" ht="15.75">
      <c r="B20" s="2" t="s">
        <v>90</v>
      </c>
      <c r="D20" s="2" t="s">
        <v>91</v>
      </c>
      <c r="F20" s="4">
        <f>SUM(F21)</f>
        <v>20736876</v>
      </c>
      <c r="H20" s="53"/>
      <c r="I20" s="53"/>
    </row>
    <row r="21" spans="3:9" ht="15.75">
      <c r="C21" s="2" t="s">
        <v>92</v>
      </c>
      <c r="D21" s="2" t="s">
        <v>93</v>
      </c>
      <c r="F21" s="50">
        <f>SUM(F22)</f>
        <v>20736876</v>
      </c>
      <c r="H21" s="53"/>
      <c r="I21" s="53"/>
    </row>
    <row r="22" spans="3:9" ht="15.75">
      <c r="C22" s="2" t="s">
        <v>94</v>
      </c>
      <c r="E22" s="2" t="s">
        <v>95</v>
      </c>
      <c r="F22" s="45">
        <v>20736876</v>
      </c>
      <c r="H22" s="53"/>
      <c r="I22" s="53"/>
    </row>
    <row r="23" spans="1:10" s="48" customFormat="1" ht="30.75" customHeight="1">
      <c r="A23" s="55" t="s">
        <v>256</v>
      </c>
      <c r="B23" s="55"/>
      <c r="C23" s="55"/>
      <c r="D23" s="55"/>
      <c r="E23" s="55"/>
      <c r="F23" s="141">
        <f>SUM(F24)</f>
        <v>8480000</v>
      </c>
      <c r="J23" s="49"/>
    </row>
    <row r="24" spans="1:10" s="48" customFormat="1" ht="15.75">
      <c r="A24" s="48" t="s">
        <v>96</v>
      </c>
      <c r="B24" s="57" t="s">
        <v>97</v>
      </c>
      <c r="C24" s="57"/>
      <c r="D24" s="57"/>
      <c r="E24" s="57"/>
      <c r="F24" s="58">
        <f>SUM(F25+F28+F35)</f>
        <v>8480000</v>
      </c>
      <c r="H24" s="63"/>
      <c r="I24" s="63"/>
      <c r="J24" s="49"/>
    </row>
    <row r="25" spans="2:9" ht="15.75">
      <c r="B25" s="2" t="s">
        <v>98</v>
      </c>
      <c r="D25" s="2" t="s">
        <v>99</v>
      </c>
      <c r="F25" s="140">
        <f>SUM(F26:F27)</f>
        <v>2600000</v>
      </c>
      <c r="H25" s="53"/>
      <c r="I25" s="53"/>
    </row>
    <row r="26" spans="5:9" ht="15.75">
      <c r="E26" s="2" t="s">
        <v>102</v>
      </c>
      <c r="F26" s="45">
        <v>1600000</v>
      </c>
      <c r="H26" s="53"/>
      <c r="I26" s="53"/>
    </row>
    <row r="27" spans="1:9" ht="15.75">
      <c r="A27" s="48"/>
      <c r="B27" s="48"/>
      <c r="C27" s="48"/>
      <c r="D27" s="48"/>
      <c r="E27" s="2" t="s">
        <v>103</v>
      </c>
      <c r="F27" s="45">
        <v>1000000</v>
      </c>
      <c r="H27" s="53"/>
      <c r="I27" s="53"/>
    </row>
    <row r="28" spans="1:9" ht="15.75">
      <c r="A28" s="48"/>
      <c r="B28" s="2" t="s">
        <v>104</v>
      </c>
      <c r="D28" s="2" t="s">
        <v>105</v>
      </c>
      <c r="F28" s="4">
        <f>SUM(F29+F31+F33)</f>
        <v>5780000</v>
      </c>
      <c r="H28" s="53"/>
      <c r="I28" s="53"/>
    </row>
    <row r="29" spans="1:9" ht="15.75">
      <c r="A29" s="48"/>
      <c r="C29" s="2" t="s">
        <v>106</v>
      </c>
      <c r="D29" s="2" t="s">
        <v>107</v>
      </c>
      <c r="F29" s="50">
        <f>SUM(F30)</f>
        <v>5000000</v>
      </c>
      <c r="H29" s="53"/>
      <c r="I29" s="53"/>
    </row>
    <row r="30" spans="1:9" ht="15.75">
      <c r="A30" s="48"/>
      <c r="E30" s="2" t="s">
        <v>108</v>
      </c>
      <c r="F30" s="45">
        <v>5000000</v>
      </c>
      <c r="H30" s="53"/>
      <c r="I30" s="53"/>
    </row>
    <row r="31" spans="1:9" ht="15.75">
      <c r="A31" s="48"/>
      <c r="C31" s="2" t="s">
        <v>109</v>
      </c>
      <c r="D31" s="2" t="s">
        <v>110</v>
      </c>
      <c r="F31" s="50">
        <f>SUM(F32)</f>
        <v>630000</v>
      </c>
      <c r="H31" s="53"/>
      <c r="I31" s="53"/>
    </row>
    <row r="32" spans="1:9" ht="15.75">
      <c r="A32" s="48"/>
      <c r="E32" s="2" t="s">
        <v>111</v>
      </c>
      <c r="F32" s="45">
        <v>630000</v>
      </c>
      <c r="H32" s="53"/>
      <c r="I32" s="53"/>
    </row>
    <row r="33" spans="1:9" ht="15.75">
      <c r="A33" s="48"/>
      <c r="C33" s="2" t="s">
        <v>112</v>
      </c>
      <c r="D33" s="2" t="s">
        <v>113</v>
      </c>
      <c r="F33" s="50">
        <f>SUM(F34)</f>
        <v>150000</v>
      </c>
      <c r="H33" s="53"/>
      <c r="I33" s="53"/>
    </row>
    <row r="34" spans="1:9" ht="15.75">
      <c r="A34" s="48"/>
      <c r="E34" s="2" t="s">
        <v>114</v>
      </c>
      <c r="F34" s="45">
        <v>150000</v>
      </c>
      <c r="H34" s="53"/>
      <c r="I34" s="53"/>
    </row>
    <row r="35" spans="2:6" ht="15.75">
      <c r="B35" s="2" t="s">
        <v>100</v>
      </c>
      <c r="D35" s="2" t="s">
        <v>101</v>
      </c>
      <c r="F35" s="4">
        <f>SUM(F36:F36)</f>
        <v>100000</v>
      </c>
    </row>
    <row r="36" spans="5:6" ht="15.75">
      <c r="E36" s="2" t="s">
        <v>236</v>
      </c>
      <c r="F36" s="45">
        <v>100000</v>
      </c>
    </row>
    <row r="37" spans="1:10" s="48" customFormat="1" ht="32.25" customHeight="1">
      <c r="A37" s="55" t="s">
        <v>73</v>
      </c>
      <c r="B37" s="55"/>
      <c r="C37" s="55"/>
      <c r="D37" s="55"/>
      <c r="E37" s="55"/>
      <c r="F37" s="56">
        <f>SUM(F38)</f>
        <v>50000</v>
      </c>
      <c r="J37" s="49"/>
    </row>
    <row r="38" spans="1:10" s="48" customFormat="1" ht="15.75">
      <c r="A38" s="48" t="s">
        <v>62</v>
      </c>
      <c r="B38" s="48" t="s">
        <v>63</v>
      </c>
      <c r="F38" s="66">
        <f>SUM(F39)</f>
        <v>50000</v>
      </c>
      <c r="J38" s="49"/>
    </row>
    <row r="39" spans="3:6" ht="15.75">
      <c r="C39" s="2" t="s">
        <v>204</v>
      </c>
      <c r="D39" s="2" t="s">
        <v>205</v>
      </c>
      <c r="F39" s="50">
        <v>50000</v>
      </c>
    </row>
    <row r="40" spans="1:10" s="48" customFormat="1" ht="37.5" customHeight="1">
      <c r="A40" s="55" t="s">
        <v>124</v>
      </c>
      <c r="B40" s="55"/>
      <c r="C40" s="55"/>
      <c r="D40" s="55"/>
      <c r="E40" s="55"/>
      <c r="F40" s="56">
        <f>SUM(F41)</f>
        <v>39739568</v>
      </c>
      <c r="J40" s="49"/>
    </row>
    <row r="41" spans="1:12" ht="18" customHeight="1">
      <c r="A41" s="48" t="s">
        <v>115</v>
      </c>
      <c r="B41" s="57" t="s">
        <v>116</v>
      </c>
      <c r="C41" s="57"/>
      <c r="D41" s="57"/>
      <c r="E41" s="57"/>
      <c r="F41" s="58">
        <f>SUM(F42)</f>
        <v>39739568</v>
      </c>
      <c r="G41" s="46"/>
      <c r="H41" s="59"/>
      <c r="I41" s="60"/>
      <c r="J41" s="61"/>
      <c r="K41" s="29"/>
      <c r="L41" s="29"/>
    </row>
    <row r="42" spans="2:12" ht="15.75">
      <c r="B42" s="2" t="s">
        <v>117</v>
      </c>
      <c r="D42" s="2" t="s">
        <v>118</v>
      </c>
      <c r="F42" s="4">
        <f>SUM(F43+F50+F56)</f>
        <v>39739568</v>
      </c>
      <c r="G42" s="46"/>
      <c r="H42" s="47"/>
      <c r="I42" s="62"/>
      <c r="J42" s="31"/>
      <c r="K42" s="29"/>
      <c r="L42" s="29"/>
    </row>
    <row r="43" spans="3:10" s="48" customFormat="1" ht="15.75">
      <c r="C43" s="2" t="s">
        <v>119</v>
      </c>
      <c r="D43" s="2" t="s">
        <v>120</v>
      </c>
      <c r="E43" s="2"/>
      <c r="F43" s="50">
        <f>SUM(F44:F49)</f>
        <v>12067568</v>
      </c>
      <c r="G43" s="46"/>
      <c r="H43" s="47"/>
      <c r="J43" s="49"/>
    </row>
    <row r="44" spans="3:10" s="48" customFormat="1" ht="15.75">
      <c r="C44" s="2"/>
      <c r="D44" s="2"/>
      <c r="E44" s="2" t="s">
        <v>125</v>
      </c>
      <c r="F44" s="45">
        <v>4032190</v>
      </c>
      <c r="G44" s="46"/>
      <c r="H44" s="47"/>
      <c r="J44" s="49"/>
    </row>
    <row r="45" spans="3:10" s="48" customFormat="1" ht="15.75">
      <c r="C45" s="2"/>
      <c r="D45" s="2"/>
      <c r="E45" s="2" t="s">
        <v>126</v>
      </c>
      <c r="F45" s="45">
        <v>5000000</v>
      </c>
      <c r="G45" s="46"/>
      <c r="H45" s="47"/>
      <c r="J45" s="49"/>
    </row>
    <row r="46" spans="3:10" s="48" customFormat="1" ht="15.75">
      <c r="C46" s="2"/>
      <c r="D46" s="2"/>
      <c r="E46" s="2" t="s">
        <v>213</v>
      </c>
      <c r="F46" s="45">
        <v>91800</v>
      </c>
      <c r="G46" s="46"/>
      <c r="H46" s="47"/>
      <c r="J46" s="49"/>
    </row>
    <row r="47" spans="3:10" s="48" customFormat="1" ht="15.75">
      <c r="C47" s="2"/>
      <c r="D47" s="2"/>
      <c r="E47" s="2" t="s">
        <v>129</v>
      </c>
      <c r="F47" s="45">
        <v>91400</v>
      </c>
      <c r="G47" s="46"/>
      <c r="H47" s="47"/>
      <c r="J47" s="49"/>
    </row>
    <row r="48" spans="3:10" s="48" customFormat="1" ht="15.75">
      <c r="C48" s="2"/>
      <c r="D48" s="2"/>
      <c r="E48" s="2" t="s">
        <v>287</v>
      </c>
      <c r="F48" s="45">
        <v>1009100</v>
      </c>
      <c r="G48" s="46"/>
      <c r="H48" s="47"/>
      <c r="J48" s="49"/>
    </row>
    <row r="49" spans="3:10" s="48" customFormat="1" ht="15.75">
      <c r="C49" s="2"/>
      <c r="D49" s="2"/>
      <c r="E49" s="2" t="s">
        <v>214</v>
      </c>
      <c r="F49" s="45">
        <v>1843078</v>
      </c>
      <c r="G49" s="46"/>
      <c r="H49" s="47"/>
      <c r="J49" s="49"/>
    </row>
    <row r="50" spans="3:9" ht="30.75" customHeight="1">
      <c r="C50" s="2" t="s">
        <v>121</v>
      </c>
      <c r="D50" s="240" t="s">
        <v>122</v>
      </c>
      <c r="E50" s="240"/>
      <c r="F50" s="50">
        <f>SUM(F51+F52+F55)</f>
        <v>25872000</v>
      </c>
      <c r="G50" s="46"/>
      <c r="H50" s="50"/>
      <c r="I50" s="53"/>
    </row>
    <row r="51" spans="4:9" ht="15" customHeight="1">
      <c r="D51" s="51"/>
      <c r="E51" s="51" t="s">
        <v>127</v>
      </c>
      <c r="F51" s="52">
        <v>3100000</v>
      </c>
      <c r="H51" s="53"/>
      <c r="I51" s="53"/>
    </row>
    <row r="52" spans="4:9" ht="15" customHeight="1">
      <c r="D52" s="51"/>
      <c r="E52" s="51" t="s">
        <v>128</v>
      </c>
      <c r="F52" s="52">
        <f>SUM(F53:F54)</f>
        <v>20632000</v>
      </c>
      <c r="H52" s="53"/>
      <c r="I52" s="53"/>
    </row>
    <row r="53" spans="4:9" ht="15" customHeight="1">
      <c r="D53" s="51"/>
      <c r="E53" s="51" t="s">
        <v>238</v>
      </c>
      <c r="F53" s="54">
        <v>19936000</v>
      </c>
      <c r="H53" s="53"/>
      <c r="I53" s="53"/>
    </row>
    <row r="54" spans="4:9" ht="15" customHeight="1">
      <c r="D54" s="51"/>
      <c r="E54" s="51" t="s">
        <v>239</v>
      </c>
      <c r="F54" s="54">
        <v>696000</v>
      </c>
      <c r="H54" s="53"/>
      <c r="I54" s="53"/>
    </row>
    <row r="55" spans="4:9" ht="15" customHeight="1">
      <c r="D55" s="51"/>
      <c r="E55" s="51" t="s">
        <v>231</v>
      </c>
      <c r="F55" s="52">
        <v>2140000</v>
      </c>
      <c r="H55" s="53"/>
      <c r="I55" s="53"/>
    </row>
    <row r="56" spans="3:9" ht="15.75">
      <c r="C56" s="2" t="s">
        <v>123</v>
      </c>
      <c r="D56" s="2" t="s">
        <v>240</v>
      </c>
      <c r="F56" s="50">
        <v>1800000</v>
      </c>
      <c r="H56" s="53"/>
      <c r="I56" s="53"/>
    </row>
    <row r="57" spans="1:10" s="48" customFormat="1" ht="30.75" customHeight="1">
      <c r="A57" s="55" t="s">
        <v>250</v>
      </c>
      <c r="B57" s="55"/>
      <c r="C57" s="55"/>
      <c r="D57" s="55"/>
      <c r="E57" s="55"/>
      <c r="F57" s="70">
        <f>SUM(F58)</f>
        <v>3450000</v>
      </c>
      <c r="H57" s="63"/>
      <c r="I57" s="63"/>
      <c r="J57" s="49"/>
    </row>
    <row r="58" spans="1:10" s="48" customFormat="1" ht="15.75">
      <c r="A58" s="48" t="s">
        <v>88</v>
      </c>
      <c r="B58" s="48" t="s">
        <v>89</v>
      </c>
      <c r="E58" s="46"/>
      <c r="F58" s="66">
        <f>SUM(F59)</f>
        <v>3450000</v>
      </c>
      <c r="J58" s="49"/>
    </row>
    <row r="59" spans="3:6" ht="15.75">
      <c r="C59" s="2" t="s">
        <v>232</v>
      </c>
      <c r="D59" s="2" t="s">
        <v>233</v>
      </c>
      <c r="E59" s="8"/>
      <c r="F59" s="45">
        <v>3450000</v>
      </c>
    </row>
    <row r="60" spans="1:10" ht="32.25" customHeight="1">
      <c r="A60" s="238" t="s">
        <v>72</v>
      </c>
      <c r="B60" s="239"/>
      <c r="C60" s="239"/>
      <c r="D60" s="239"/>
      <c r="E60" s="239"/>
      <c r="F60" s="56">
        <f>SUM(F61)</f>
        <v>5805012</v>
      </c>
      <c r="J60" s="2"/>
    </row>
    <row r="61" spans="1:10" s="48" customFormat="1" ht="15.75">
      <c r="A61" s="48" t="s">
        <v>130</v>
      </c>
      <c r="B61" s="48" t="s">
        <v>131</v>
      </c>
      <c r="F61" s="58">
        <f>SUM(F62)</f>
        <v>5805012</v>
      </c>
      <c r="J61" s="49"/>
    </row>
    <row r="62" spans="2:6" ht="15.75">
      <c r="B62" s="2" t="s">
        <v>288</v>
      </c>
      <c r="D62" s="2" t="s">
        <v>289</v>
      </c>
      <c r="F62" s="50">
        <v>5805012</v>
      </c>
    </row>
    <row r="63" spans="1:6" s="48" customFormat="1" ht="33" customHeight="1">
      <c r="A63" s="55" t="s">
        <v>81</v>
      </c>
      <c r="B63" s="89"/>
      <c r="C63" s="89"/>
      <c r="D63" s="89"/>
      <c r="E63" s="89"/>
      <c r="F63" s="56">
        <f>SUM(F64)</f>
        <v>3758544</v>
      </c>
    </row>
    <row r="64" spans="1:6" s="48" customFormat="1" ht="15.75">
      <c r="A64" s="46" t="s">
        <v>115</v>
      </c>
      <c r="B64" s="48" t="s">
        <v>116</v>
      </c>
      <c r="C64" s="46"/>
      <c r="D64" s="136"/>
      <c r="E64" s="137"/>
      <c r="F64" s="58">
        <f>SUM(F65)</f>
        <v>3758544</v>
      </c>
    </row>
    <row r="65" spans="1:10" ht="15.75">
      <c r="A65" s="46"/>
      <c r="B65" s="8" t="s">
        <v>132</v>
      </c>
      <c r="D65" s="2" t="s">
        <v>290</v>
      </c>
      <c r="E65" s="138"/>
      <c r="F65" s="139">
        <v>3758544</v>
      </c>
      <c r="J65" s="2"/>
    </row>
    <row r="66" spans="1:10" ht="37.5" customHeight="1">
      <c r="A66" s="238" t="s">
        <v>203</v>
      </c>
      <c r="B66" s="239"/>
      <c r="C66" s="239"/>
      <c r="D66" s="239"/>
      <c r="E66" s="239"/>
      <c r="F66" s="56">
        <f>SUM(F67)</f>
        <v>108000</v>
      </c>
      <c r="J66" s="2"/>
    </row>
    <row r="67" spans="1:10" s="48" customFormat="1" ht="15.75">
      <c r="A67" s="48" t="s">
        <v>62</v>
      </c>
      <c r="B67" s="57" t="s">
        <v>63</v>
      </c>
      <c r="C67" s="57"/>
      <c r="D67" s="57"/>
      <c r="E67" s="57"/>
      <c r="F67" s="58">
        <f>SUM(F68)</f>
        <v>108000</v>
      </c>
      <c r="H67" s="63"/>
      <c r="I67" s="63"/>
      <c r="J67" s="49"/>
    </row>
    <row r="68" spans="3:9" ht="15.75">
      <c r="C68" s="2" t="s">
        <v>204</v>
      </c>
      <c r="D68" s="2" t="s">
        <v>205</v>
      </c>
      <c r="F68" s="50">
        <v>108000</v>
      </c>
      <c r="H68" s="53"/>
      <c r="I68" s="53"/>
    </row>
    <row r="69" spans="1:10" s="48" customFormat="1" ht="30.75" customHeight="1">
      <c r="A69" s="55" t="s">
        <v>134</v>
      </c>
      <c r="B69" s="55"/>
      <c r="C69" s="55"/>
      <c r="D69" s="55"/>
      <c r="E69" s="55"/>
      <c r="F69" s="141">
        <f>SUM(F8+F12+F18+F23+F40+F60+F63+F66+F37+F57)</f>
        <v>82364000</v>
      </c>
      <c r="J69" s="49"/>
    </row>
    <row r="70" spans="6:10" s="34" customFormat="1" ht="15.75">
      <c r="F70" s="35"/>
      <c r="J70" s="40"/>
    </row>
    <row r="71" spans="3:6" ht="15.75">
      <c r="C71" s="48"/>
      <c r="E71" s="140" t="s">
        <v>115</v>
      </c>
      <c r="F71" s="4">
        <f>F64+F41</f>
        <v>43498112</v>
      </c>
    </row>
    <row r="72" spans="3:6" ht="15.75">
      <c r="C72" s="48"/>
      <c r="E72" s="140" t="s">
        <v>130</v>
      </c>
      <c r="F72" s="4">
        <f>F61</f>
        <v>5805012</v>
      </c>
    </row>
    <row r="73" spans="3:6" ht="15.75">
      <c r="C73" s="48"/>
      <c r="E73" s="140" t="s">
        <v>96</v>
      </c>
      <c r="F73" s="4">
        <f>F24</f>
        <v>8480000</v>
      </c>
    </row>
    <row r="74" spans="3:6" ht="15.75">
      <c r="C74" s="48"/>
      <c r="E74" s="140" t="s">
        <v>62</v>
      </c>
      <c r="F74" s="4">
        <f>F9+F13+F38+F67</f>
        <v>389000</v>
      </c>
    </row>
    <row r="75" spans="3:6" ht="15.75">
      <c r="C75" s="48"/>
      <c r="E75" s="140" t="s">
        <v>158</v>
      </c>
      <c r="F75" s="4">
        <f>F16</f>
        <v>5000</v>
      </c>
    </row>
    <row r="76" spans="3:6" ht="15.75">
      <c r="C76" s="48"/>
      <c r="E76" s="140" t="s">
        <v>163</v>
      </c>
      <c r="F76" s="4">
        <v>0</v>
      </c>
    </row>
    <row r="77" spans="5:6" ht="15.75">
      <c r="E77" s="140" t="s">
        <v>88</v>
      </c>
      <c r="F77" s="4">
        <f>F58+F19</f>
        <v>24186876</v>
      </c>
    </row>
    <row r="78" spans="5:10" s="48" customFormat="1" ht="15.75">
      <c r="E78" s="157"/>
      <c r="F78" s="58">
        <f>SUM(F71:F77)</f>
        <v>82364000</v>
      </c>
      <c r="J78" s="49"/>
    </row>
    <row r="79" ht="15.75">
      <c r="E79" s="26"/>
    </row>
    <row r="80" ht="15.75">
      <c r="E80" s="26"/>
    </row>
    <row r="81" ht="15.75">
      <c r="E81" s="26"/>
    </row>
    <row r="82" ht="15.75">
      <c r="E82" s="26"/>
    </row>
  </sheetData>
  <sheetProtection/>
  <mergeCells count="10">
    <mergeCell ref="A66:E66"/>
    <mergeCell ref="A60:E60"/>
    <mergeCell ref="D50:E50"/>
    <mergeCell ref="A18:E18"/>
    <mergeCell ref="A6:E7"/>
    <mergeCell ref="A1:F1"/>
    <mergeCell ref="A2:F2"/>
    <mergeCell ref="A3:F3"/>
    <mergeCell ref="A4:F4"/>
    <mergeCell ref="A12:E12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45" zoomScaleNormal="145" zoomScalePageLayoutView="0" workbookViewId="0" topLeftCell="A1">
      <selection activeCell="A2" sqref="A2:F2"/>
    </sheetView>
  </sheetViews>
  <sheetFormatPr defaultColWidth="9.140625" defaultRowHeight="12.75"/>
  <cols>
    <col min="1" max="1" width="3.8515625" style="13" customWidth="1"/>
    <col min="2" max="2" width="4.57421875" style="13" customWidth="1"/>
    <col min="3" max="3" width="5.8515625" style="13" customWidth="1"/>
    <col min="4" max="4" width="4.7109375" style="13" customWidth="1"/>
    <col min="5" max="5" width="65.7109375" style="13" customWidth="1"/>
    <col min="6" max="6" width="14.57421875" style="13" customWidth="1"/>
    <col min="7" max="16384" width="9.140625" style="13" customWidth="1"/>
  </cols>
  <sheetData>
    <row r="1" spans="1:6" s="30" customFormat="1" ht="16.5" customHeight="1">
      <c r="A1" s="242" t="s">
        <v>309</v>
      </c>
      <c r="B1" s="242"/>
      <c r="C1" s="242"/>
      <c r="D1" s="242"/>
      <c r="E1" s="242"/>
      <c r="F1" s="242"/>
    </row>
    <row r="2" spans="1:8" s="2" customFormat="1" ht="23.25" customHeight="1">
      <c r="A2" s="243" t="s">
        <v>66</v>
      </c>
      <c r="B2" s="243"/>
      <c r="C2" s="243"/>
      <c r="D2" s="243"/>
      <c r="E2" s="243"/>
      <c r="F2" s="243"/>
      <c r="G2" s="29"/>
      <c r="H2" s="31"/>
    </row>
    <row r="3" spans="1:8" s="2" customFormat="1" ht="20.25" customHeight="1">
      <c r="A3" s="243" t="s">
        <v>291</v>
      </c>
      <c r="B3" s="243"/>
      <c r="C3" s="243"/>
      <c r="D3" s="243"/>
      <c r="E3" s="243"/>
      <c r="F3" s="243"/>
      <c r="G3" s="29"/>
      <c r="H3" s="31"/>
    </row>
    <row r="4" spans="1:8" s="2" customFormat="1" ht="15.75">
      <c r="A4" s="244" t="s">
        <v>199</v>
      </c>
      <c r="B4" s="244"/>
      <c r="C4" s="244"/>
      <c r="D4" s="244"/>
      <c r="E4" s="244"/>
      <c r="F4" s="244"/>
      <c r="G4" s="29"/>
      <c r="H4" s="31"/>
    </row>
    <row r="5" spans="1:8" s="34" customFormat="1" ht="15.75">
      <c r="A5" s="38"/>
      <c r="B5" s="38"/>
      <c r="C5" s="38"/>
      <c r="D5" s="38"/>
      <c r="E5" s="38"/>
      <c r="F5" s="38"/>
      <c r="G5" s="36"/>
      <c r="H5" s="37"/>
    </row>
    <row r="6" spans="1:8" s="2" customFormat="1" ht="31.5" customHeight="1">
      <c r="A6" s="241" t="s">
        <v>200</v>
      </c>
      <c r="B6" s="241"/>
      <c r="C6" s="241"/>
      <c r="D6" s="241"/>
      <c r="E6" s="241"/>
      <c r="F6" s="154" t="s">
        <v>248</v>
      </c>
      <c r="G6" s="29"/>
      <c r="H6" s="31"/>
    </row>
    <row r="7" spans="1:6" s="69" customFormat="1" ht="27" customHeight="1">
      <c r="A7" s="241"/>
      <c r="B7" s="241"/>
      <c r="C7" s="241"/>
      <c r="D7" s="241"/>
      <c r="E7" s="241"/>
      <c r="F7" s="154" t="s">
        <v>249</v>
      </c>
    </row>
    <row r="8" spans="1:12" s="2" customFormat="1" ht="18" customHeight="1">
      <c r="A8" s="48" t="s">
        <v>115</v>
      </c>
      <c r="B8" s="57" t="s">
        <v>116</v>
      </c>
      <c r="C8" s="57"/>
      <c r="D8" s="57"/>
      <c r="E8" s="57"/>
      <c r="F8" s="58">
        <f>SUM(F9+F24)</f>
        <v>43498112</v>
      </c>
      <c r="G8" s="46"/>
      <c r="H8" s="59"/>
      <c r="I8" s="60"/>
      <c r="J8" s="61"/>
      <c r="K8" s="29"/>
      <c r="L8" s="29"/>
    </row>
    <row r="9" spans="2:12" s="2" customFormat="1" ht="15.75">
      <c r="B9" s="2" t="s">
        <v>117</v>
      </c>
      <c r="D9" s="2" t="s">
        <v>118</v>
      </c>
      <c r="F9" s="4">
        <f>SUM(F10+F17+F23)</f>
        <v>39739568</v>
      </c>
      <c r="G9" s="46"/>
      <c r="H9" s="47"/>
      <c r="I9" s="62"/>
      <c r="J9" s="31"/>
      <c r="K9" s="29"/>
      <c r="L9" s="29"/>
    </row>
    <row r="10" spans="3:10" s="48" customFormat="1" ht="15.75">
      <c r="C10" s="2" t="s">
        <v>119</v>
      </c>
      <c r="D10" s="2" t="s">
        <v>120</v>
      </c>
      <c r="E10" s="2"/>
      <c r="F10" s="50">
        <f>SUM(F11:F16)</f>
        <v>12067568</v>
      </c>
      <c r="G10" s="46"/>
      <c r="H10" s="47"/>
      <c r="J10" s="49"/>
    </row>
    <row r="11" spans="3:10" s="48" customFormat="1" ht="15.75">
      <c r="C11" s="2"/>
      <c r="D11" s="2"/>
      <c r="E11" s="2" t="s">
        <v>125</v>
      </c>
      <c r="F11" s="45">
        <v>4032190</v>
      </c>
      <c r="G11" s="46"/>
      <c r="H11" s="47"/>
      <c r="J11" s="49"/>
    </row>
    <row r="12" spans="3:10" s="48" customFormat="1" ht="15.75">
      <c r="C12" s="2"/>
      <c r="D12" s="2"/>
      <c r="E12" s="2" t="s">
        <v>126</v>
      </c>
      <c r="F12" s="45">
        <v>5000000</v>
      </c>
      <c r="G12" s="46"/>
      <c r="H12" s="47"/>
      <c r="J12" s="49"/>
    </row>
    <row r="13" spans="3:10" s="48" customFormat="1" ht="15.75">
      <c r="C13" s="2"/>
      <c r="D13" s="2"/>
      <c r="E13" s="2" t="s">
        <v>213</v>
      </c>
      <c r="F13" s="45">
        <v>91800</v>
      </c>
      <c r="G13" s="46"/>
      <c r="H13" s="47"/>
      <c r="J13" s="49"/>
    </row>
    <row r="14" spans="3:10" s="48" customFormat="1" ht="15.75">
      <c r="C14" s="2"/>
      <c r="D14" s="2"/>
      <c r="E14" s="2" t="s">
        <v>129</v>
      </c>
      <c r="F14" s="45">
        <v>91400</v>
      </c>
      <c r="G14" s="46"/>
      <c r="H14" s="47"/>
      <c r="J14" s="49"/>
    </row>
    <row r="15" spans="3:10" s="48" customFormat="1" ht="15.75">
      <c r="C15" s="2"/>
      <c r="D15" s="2"/>
      <c r="E15" s="2" t="s">
        <v>287</v>
      </c>
      <c r="F15" s="45">
        <v>1009100</v>
      </c>
      <c r="G15" s="46"/>
      <c r="H15" s="47"/>
      <c r="J15" s="49"/>
    </row>
    <row r="16" spans="3:10" s="48" customFormat="1" ht="15.75">
      <c r="C16" s="2"/>
      <c r="D16" s="2"/>
      <c r="E16" s="2" t="s">
        <v>214</v>
      </c>
      <c r="F16" s="45">
        <v>1843078</v>
      </c>
      <c r="G16" s="46"/>
      <c r="H16" s="47"/>
      <c r="J16" s="49"/>
    </row>
    <row r="17" spans="3:10" s="2" customFormat="1" ht="30.75" customHeight="1">
      <c r="C17" s="2" t="s">
        <v>121</v>
      </c>
      <c r="D17" s="240" t="s">
        <v>122</v>
      </c>
      <c r="E17" s="240"/>
      <c r="F17" s="50">
        <f>SUM(F18+F19+F22)</f>
        <v>25872000</v>
      </c>
      <c r="G17" s="46"/>
      <c r="H17" s="50"/>
      <c r="I17" s="53"/>
      <c r="J17" s="12"/>
    </row>
    <row r="18" spans="4:10" s="2" customFormat="1" ht="15" customHeight="1">
      <c r="D18" s="51"/>
      <c r="E18" s="51" t="s">
        <v>127</v>
      </c>
      <c r="F18" s="52">
        <v>3100000</v>
      </c>
      <c r="H18" s="53"/>
      <c r="I18" s="53"/>
      <c r="J18" s="12"/>
    </row>
    <row r="19" spans="4:10" s="2" customFormat="1" ht="15" customHeight="1">
      <c r="D19" s="51"/>
      <c r="E19" s="51" t="s">
        <v>128</v>
      </c>
      <c r="F19" s="52">
        <f>SUM(F20:F21)</f>
        <v>20632000</v>
      </c>
      <c r="H19" s="53"/>
      <c r="I19" s="53"/>
      <c r="J19" s="12"/>
    </row>
    <row r="20" spans="4:10" s="2" customFormat="1" ht="15" customHeight="1">
      <c r="D20" s="51"/>
      <c r="E20" s="51" t="s">
        <v>238</v>
      </c>
      <c r="F20" s="54">
        <v>19936000</v>
      </c>
      <c r="H20" s="53"/>
      <c r="I20" s="53"/>
      <c r="J20" s="12"/>
    </row>
    <row r="21" spans="4:10" s="2" customFormat="1" ht="15" customHeight="1">
      <c r="D21" s="51"/>
      <c r="E21" s="51" t="s">
        <v>239</v>
      </c>
      <c r="F21" s="54">
        <v>696000</v>
      </c>
      <c r="H21" s="53"/>
      <c r="I21" s="53"/>
      <c r="J21" s="12"/>
    </row>
    <row r="22" spans="4:10" s="2" customFormat="1" ht="15" customHeight="1">
      <c r="D22" s="51"/>
      <c r="E22" s="51" t="s">
        <v>231</v>
      </c>
      <c r="F22" s="52">
        <v>2140000</v>
      </c>
      <c r="H22" s="53"/>
      <c r="I22" s="53"/>
      <c r="J22" s="12"/>
    </row>
    <row r="23" spans="3:10" s="2" customFormat="1" ht="15.75">
      <c r="C23" s="2" t="s">
        <v>123</v>
      </c>
      <c r="D23" s="2" t="s">
        <v>240</v>
      </c>
      <c r="F23" s="50">
        <v>1800000</v>
      </c>
      <c r="H23" s="53"/>
      <c r="I23" s="53"/>
      <c r="J23" s="12"/>
    </row>
    <row r="24" spans="1:6" s="2" customFormat="1" ht="15.75">
      <c r="A24" s="46"/>
      <c r="B24" s="8" t="s">
        <v>132</v>
      </c>
      <c r="D24" s="2" t="s">
        <v>133</v>
      </c>
      <c r="E24" s="138"/>
      <c r="F24" s="139">
        <v>3758544</v>
      </c>
    </row>
    <row r="25" spans="1:10" s="48" customFormat="1" ht="15.75">
      <c r="A25" s="48" t="s">
        <v>130</v>
      </c>
      <c r="B25" s="48" t="s">
        <v>131</v>
      </c>
      <c r="F25" s="58">
        <f>SUM(F26)</f>
        <v>5805012</v>
      </c>
      <c r="J25" s="49"/>
    </row>
    <row r="26" spans="2:10" s="2" customFormat="1" ht="15.75">
      <c r="B26" s="2" t="s">
        <v>288</v>
      </c>
      <c r="D26" s="2" t="s">
        <v>289</v>
      </c>
      <c r="F26" s="50">
        <v>5805012</v>
      </c>
      <c r="J26" s="12"/>
    </row>
    <row r="27" spans="1:10" s="48" customFormat="1" ht="15.75">
      <c r="A27" s="48" t="s">
        <v>96</v>
      </c>
      <c r="B27" s="57" t="s">
        <v>97</v>
      </c>
      <c r="C27" s="57"/>
      <c r="D27" s="57"/>
      <c r="E27" s="57"/>
      <c r="F27" s="58">
        <f>SUM(F28+F31+F38)</f>
        <v>8480000</v>
      </c>
      <c r="H27" s="63"/>
      <c r="I27" s="63"/>
      <c r="J27" s="49"/>
    </row>
    <row r="28" spans="2:10" s="2" customFormat="1" ht="15.75">
      <c r="B28" s="2" t="s">
        <v>98</v>
      </c>
      <c r="D28" s="2" t="s">
        <v>99</v>
      </c>
      <c r="F28" s="140">
        <f>SUM(F29:F30)</f>
        <v>2600000</v>
      </c>
      <c r="H28" s="53"/>
      <c r="I28" s="53"/>
      <c r="J28" s="12"/>
    </row>
    <row r="29" spans="5:10" s="2" customFormat="1" ht="15.75">
      <c r="E29" s="2" t="s">
        <v>102</v>
      </c>
      <c r="F29" s="45">
        <v>1600000</v>
      </c>
      <c r="H29" s="53"/>
      <c r="I29" s="53"/>
      <c r="J29" s="12"/>
    </row>
    <row r="30" spans="1:10" s="2" customFormat="1" ht="15.75">
      <c r="A30" s="48"/>
      <c r="B30" s="48"/>
      <c r="C30" s="48"/>
      <c r="D30" s="48"/>
      <c r="E30" s="2" t="s">
        <v>103</v>
      </c>
      <c r="F30" s="45">
        <v>1000000</v>
      </c>
      <c r="H30" s="53"/>
      <c r="I30" s="53"/>
      <c r="J30" s="12"/>
    </row>
    <row r="31" spans="1:10" s="2" customFormat="1" ht="15.75">
      <c r="A31" s="48"/>
      <c r="B31" s="2" t="s">
        <v>104</v>
      </c>
      <c r="D31" s="2" t="s">
        <v>105</v>
      </c>
      <c r="F31" s="4">
        <f>SUM(F32+F34+F36)</f>
        <v>5780000</v>
      </c>
      <c r="H31" s="53"/>
      <c r="I31" s="53"/>
      <c r="J31" s="12"/>
    </row>
    <row r="32" spans="1:10" s="2" customFormat="1" ht="15.75">
      <c r="A32" s="48"/>
      <c r="C32" s="2" t="s">
        <v>106</v>
      </c>
      <c r="D32" s="2" t="s">
        <v>107</v>
      </c>
      <c r="F32" s="50">
        <f>SUM(F33)</f>
        <v>5000000</v>
      </c>
      <c r="H32" s="53"/>
      <c r="I32" s="53"/>
      <c r="J32" s="12"/>
    </row>
    <row r="33" spans="1:10" s="2" customFormat="1" ht="15.75">
      <c r="A33" s="48"/>
      <c r="E33" s="2" t="s">
        <v>108</v>
      </c>
      <c r="F33" s="45">
        <v>5000000</v>
      </c>
      <c r="H33" s="53"/>
      <c r="I33" s="53"/>
      <c r="J33" s="12"/>
    </row>
    <row r="34" spans="1:10" s="2" customFormat="1" ht="15.75">
      <c r="A34" s="48"/>
      <c r="C34" s="2" t="s">
        <v>109</v>
      </c>
      <c r="D34" s="2" t="s">
        <v>110</v>
      </c>
      <c r="F34" s="50">
        <f>SUM(F35)</f>
        <v>630000</v>
      </c>
      <c r="H34" s="53"/>
      <c r="I34" s="53"/>
      <c r="J34" s="12"/>
    </row>
    <row r="35" spans="1:10" s="2" customFormat="1" ht="15.75">
      <c r="A35" s="48"/>
      <c r="E35" s="2" t="s">
        <v>111</v>
      </c>
      <c r="F35" s="45">
        <v>630000</v>
      </c>
      <c r="H35" s="53"/>
      <c r="I35" s="53"/>
      <c r="J35" s="12"/>
    </row>
    <row r="36" spans="1:10" s="2" customFormat="1" ht="15.75">
      <c r="A36" s="48"/>
      <c r="C36" s="2" t="s">
        <v>112</v>
      </c>
      <c r="D36" s="2" t="s">
        <v>113</v>
      </c>
      <c r="F36" s="50">
        <f>SUM(F37:F37)</f>
        <v>150000</v>
      </c>
      <c r="H36" s="53"/>
      <c r="I36" s="53"/>
      <c r="J36" s="12"/>
    </row>
    <row r="37" spans="1:10" s="2" customFormat="1" ht="15.75">
      <c r="A37" s="48"/>
      <c r="E37" s="2" t="s">
        <v>114</v>
      </c>
      <c r="F37" s="45">
        <v>150000</v>
      </c>
      <c r="H37" s="53"/>
      <c r="I37" s="53"/>
      <c r="J37" s="12"/>
    </row>
    <row r="38" spans="2:10" s="2" customFormat="1" ht="15.75">
      <c r="B38" s="2" t="s">
        <v>100</v>
      </c>
      <c r="D38" s="2" t="s">
        <v>101</v>
      </c>
      <c r="F38" s="4">
        <f>SUM(F39:F39)</f>
        <v>100000</v>
      </c>
      <c r="J38" s="12"/>
    </row>
    <row r="39" spans="5:10" s="2" customFormat="1" ht="15.75">
      <c r="E39" s="2" t="s">
        <v>236</v>
      </c>
      <c r="F39" s="45">
        <v>100000</v>
      </c>
      <c r="J39" s="12"/>
    </row>
    <row r="40" spans="1:10" s="48" customFormat="1" ht="15.75">
      <c r="A40" s="48" t="s">
        <v>62</v>
      </c>
      <c r="B40" s="57" t="s">
        <v>63</v>
      </c>
      <c r="C40" s="57"/>
      <c r="D40" s="57"/>
      <c r="E40" s="57"/>
      <c r="F40" s="58">
        <f>SUM(F41:F42)</f>
        <v>389000</v>
      </c>
      <c r="H40" s="63"/>
      <c r="I40" s="63"/>
      <c r="J40" s="49"/>
    </row>
    <row r="41" spans="3:10" s="2" customFormat="1" ht="15.75">
      <c r="C41" s="2" t="s">
        <v>204</v>
      </c>
      <c r="D41" s="2" t="s">
        <v>205</v>
      </c>
      <c r="F41" s="50">
        <f>'2.bevétel'!F10+'2.bevétel'!F14+'2.bevétel'!F39+'2.bevétel'!F68</f>
        <v>388000</v>
      </c>
      <c r="H41" s="53"/>
      <c r="I41" s="53"/>
      <c r="J41" s="12"/>
    </row>
    <row r="42" spans="3:10" s="2" customFormat="1" ht="15.75">
      <c r="C42" s="2" t="s">
        <v>64</v>
      </c>
      <c r="D42" s="2" t="s">
        <v>11</v>
      </c>
      <c r="F42" s="50">
        <f>'2.bevétel'!F15</f>
        <v>1000</v>
      </c>
      <c r="H42" s="53"/>
      <c r="I42" s="53"/>
      <c r="J42" s="12"/>
    </row>
    <row r="43" spans="1:13" s="48" customFormat="1" ht="15.75">
      <c r="A43" s="48" t="s">
        <v>158</v>
      </c>
      <c r="B43" s="48" t="s">
        <v>159</v>
      </c>
      <c r="F43" s="66">
        <f>SUM(F44)</f>
        <v>5000</v>
      </c>
      <c r="G43" s="66"/>
      <c r="H43" s="142"/>
      <c r="J43" s="63"/>
      <c r="K43" s="63"/>
      <c r="L43" s="63"/>
      <c r="M43" s="49"/>
    </row>
    <row r="44" spans="2:13" s="2" customFormat="1" ht="15.75">
      <c r="B44" s="2" t="s">
        <v>254</v>
      </c>
      <c r="D44" s="2" t="s">
        <v>255</v>
      </c>
      <c r="F44" s="50">
        <f>'2.bevétel'!F17</f>
        <v>5000</v>
      </c>
      <c r="G44" s="50"/>
      <c r="H44" s="65"/>
      <c r="J44" s="53"/>
      <c r="K44" s="53"/>
      <c r="L44" s="53"/>
      <c r="M44" s="12"/>
    </row>
    <row r="45" spans="1:10" s="48" customFormat="1" ht="15.75">
      <c r="A45" s="48" t="s">
        <v>88</v>
      </c>
      <c r="B45" s="48" t="s">
        <v>89</v>
      </c>
      <c r="E45" s="46"/>
      <c r="F45" s="66">
        <f>SUM(F46)</f>
        <v>24186876</v>
      </c>
      <c r="J45" s="49"/>
    </row>
    <row r="46" spans="2:10" s="2" customFormat="1" ht="15.75">
      <c r="B46" s="2" t="s">
        <v>90</v>
      </c>
      <c r="D46" s="2" t="s">
        <v>91</v>
      </c>
      <c r="F46" s="4">
        <f>SUM(F47:F48)</f>
        <v>24186876</v>
      </c>
      <c r="H46" s="53"/>
      <c r="I46" s="53"/>
      <c r="J46" s="12"/>
    </row>
    <row r="47" spans="3:10" s="2" customFormat="1" ht="15.75">
      <c r="C47" s="2" t="s">
        <v>92</v>
      </c>
      <c r="E47" s="2" t="s">
        <v>95</v>
      </c>
      <c r="F47" s="45">
        <v>20736876</v>
      </c>
      <c r="H47" s="53"/>
      <c r="I47" s="53"/>
      <c r="J47" s="12"/>
    </row>
    <row r="48" spans="3:10" s="2" customFormat="1" ht="15.75">
      <c r="C48" s="2" t="s">
        <v>232</v>
      </c>
      <c r="D48" s="2" t="s">
        <v>233</v>
      </c>
      <c r="E48" s="8"/>
      <c r="F48" s="45">
        <v>3450000</v>
      </c>
      <c r="J48" s="12"/>
    </row>
    <row r="49" spans="1:6" s="48" customFormat="1" ht="24.75" customHeight="1">
      <c r="A49" s="48" t="s">
        <v>175</v>
      </c>
      <c r="F49" s="58">
        <f>F45+F43+F40+F27+F8+F25</f>
        <v>82364000</v>
      </c>
    </row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</sheetData>
  <sheetProtection/>
  <mergeCells count="6">
    <mergeCell ref="A1:F1"/>
    <mergeCell ref="A2:F2"/>
    <mergeCell ref="A3:F3"/>
    <mergeCell ref="A4:F4"/>
    <mergeCell ref="A6:E7"/>
    <mergeCell ref="D17:E17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30" zoomScaleNormal="130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90.421875" style="10" customWidth="1"/>
    <col min="2" max="2" width="11.7109375" style="10" customWidth="1"/>
    <col min="3" max="3" width="13.7109375" style="10" customWidth="1"/>
    <col min="4" max="4" width="15.57421875" style="10" customWidth="1"/>
    <col min="5" max="5" width="14.57421875" style="10" customWidth="1"/>
    <col min="6" max="16384" width="9.140625" style="10" customWidth="1"/>
  </cols>
  <sheetData>
    <row r="1" spans="1:5" s="15" customFormat="1" ht="15.75">
      <c r="A1" s="246" t="s">
        <v>310</v>
      </c>
      <c r="B1" s="246"/>
      <c r="C1" s="246"/>
      <c r="D1" s="246"/>
      <c r="E1" s="246"/>
    </row>
    <row r="2" spans="1:5" s="15" customFormat="1" ht="24" customHeight="1">
      <c r="A2" s="245" t="s">
        <v>66</v>
      </c>
      <c r="B2" s="245"/>
      <c r="C2" s="245"/>
      <c r="D2" s="245"/>
      <c r="E2" s="245"/>
    </row>
    <row r="3" spans="1:5" s="15" customFormat="1" ht="23.25" customHeight="1">
      <c r="A3" s="245" t="s">
        <v>302</v>
      </c>
      <c r="B3" s="245"/>
      <c r="C3" s="245"/>
      <c r="D3" s="245"/>
      <c r="E3" s="245"/>
    </row>
    <row r="4" spans="1:5" s="41" customFormat="1" ht="14.25" customHeight="1">
      <c r="A4" s="42"/>
      <c r="B4" s="42"/>
      <c r="C4" s="42"/>
      <c r="D4" s="42"/>
      <c r="E4" s="42"/>
    </row>
    <row r="5" spans="1:5" s="15" customFormat="1" ht="47.25">
      <c r="A5" s="158" t="s">
        <v>252</v>
      </c>
      <c r="B5" s="159" t="s">
        <v>176</v>
      </c>
      <c r="C5" s="159" t="s">
        <v>177</v>
      </c>
      <c r="D5" s="159" t="s">
        <v>225</v>
      </c>
      <c r="E5" s="159" t="s">
        <v>178</v>
      </c>
    </row>
    <row r="6" spans="1:5" s="15" customFormat="1" ht="15.75">
      <c r="A6" s="160" t="s">
        <v>87</v>
      </c>
      <c r="B6" s="161">
        <f>'2.bevétel'!F8</f>
        <v>170000</v>
      </c>
      <c r="C6" s="162">
        <v>0</v>
      </c>
      <c r="D6" s="162">
        <v>0</v>
      </c>
      <c r="E6" s="163">
        <f aca="true" t="shared" si="0" ref="E6:E16">SUM(B6:D6)</f>
        <v>170000</v>
      </c>
    </row>
    <row r="7" spans="1:5" s="15" customFormat="1" ht="15.75">
      <c r="A7" s="164" t="s">
        <v>257</v>
      </c>
      <c r="B7" s="163">
        <f>'2.bevétel'!F12</f>
        <v>66000</v>
      </c>
      <c r="C7" s="163">
        <v>0</v>
      </c>
      <c r="D7" s="163">
        <v>0</v>
      </c>
      <c r="E7" s="163">
        <f t="shared" si="0"/>
        <v>66000</v>
      </c>
    </row>
    <row r="8" spans="1:5" s="15" customFormat="1" ht="15.75">
      <c r="A8" s="165" t="s">
        <v>69</v>
      </c>
      <c r="B8" s="163">
        <f>'2.bevétel'!F18</f>
        <v>20736876</v>
      </c>
      <c r="C8" s="163">
        <v>0</v>
      </c>
      <c r="D8" s="163">
        <v>0</v>
      </c>
      <c r="E8" s="163">
        <f t="shared" si="0"/>
        <v>20736876</v>
      </c>
    </row>
    <row r="9" spans="1:5" s="15" customFormat="1" ht="15.75">
      <c r="A9" s="160" t="s">
        <v>256</v>
      </c>
      <c r="B9" s="163">
        <f>'2.bevétel'!F23</f>
        <v>8480000</v>
      </c>
      <c r="C9" s="163">
        <v>0</v>
      </c>
      <c r="D9" s="163">
        <v>0</v>
      </c>
      <c r="E9" s="163">
        <f t="shared" si="0"/>
        <v>8480000</v>
      </c>
    </row>
    <row r="10" spans="1:5" s="15" customFormat="1" ht="15.75">
      <c r="A10" s="160" t="s">
        <v>73</v>
      </c>
      <c r="B10" s="163">
        <f>'2.bevétel'!F37</f>
        <v>50000</v>
      </c>
      <c r="C10" s="163">
        <v>0</v>
      </c>
      <c r="D10" s="163">
        <v>0</v>
      </c>
      <c r="E10" s="163">
        <f t="shared" si="0"/>
        <v>50000</v>
      </c>
    </row>
    <row r="11" spans="1:5" s="15" customFormat="1" ht="15.75">
      <c r="A11" s="164" t="s">
        <v>180</v>
      </c>
      <c r="B11" s="163">
        <f>'2.bevétel'!F60</f>
        <v>5805012</v>
      </c>
      <c r="C11" s="163">
        <v>0</v>
      </c>
      <c r="D11" s="163">
        <v>0</v>
      </c>
      <c r="E11" s="163">
        <f t="shared" si="0"/>
        <v>5805012</v>
      </c>
    </row>
    <row r="12" spans="1:5" s="15" customFormat="1" ht="15.75">
      <c r="A12" s="165" t="s">
        <v>124</v>
      </c>
      <c r="B12" s="163">
        <f>'2.bevétel'!F40</f>
        <v>39739568</v>
      </c>
      <c r="C12" s="163">
        <v>0</v>
      </c>
      <c r="D12" s="163">
        <v>0</v>
      </c>
      <c r="E12" s="163">
        <f t="shared" si="0"/>
        <v>39739568</v>
      </c>
    </row>
    <row r="13" spans="1:5" s="15" customFormat="1" ht="15.75">
      <c r="A13" s="165" t="s">
        <v>250</v>
      </c>
      <c r="B13" s="163">
        <f>'2.bevétel'!F57</f>
        <v>3450000</v>
      </c>
      <c r="C13" s="163">
        <v>0</v>
      </c>
      <c r="D13" s="163">
        <v>0</v>
      </c>
      <c r="E13" s="163">
        <f>SUM(B13:D13)</f>
        <v>3450000</v>
      </c>
    </row>
    <row r="14" spans="1:5" s="15" customFormat="1" ht="15.75">
      <c r="A14" s="165" t="s">
        <v>81</v>
      </c>
      <c r="B14" s="163">
        <f>'2.bevétel'!F63</f>
        <v>3758544</v>
      </c>
      <c r="C14" s="163">
        <v>0</v>
      </c>
      <c r="D14" s="163">
        <v>0</v>
      </c>
      <c r="E14" s="163">
        <f t="shared" si="0"/>
        <v>3758544</v>
      </c>
    </row>
    <row r="15" spans="1:5" s="15" customFormat="1" ht="15.75">
      <c r="A15" s="165" t="s">
        <v>267</v>
      </c>
      <c r="B15" s="163">
        <v>0</v>
      </c>
      <c r="C15" s="163">
        <f>'11.Idősek Otthona bevétel'!F15-'11.Idősek Otthona bevétel'!F14</f>
        <v>25459000</v>
      </c>
      <c r="D15" s="163">
        <v>0</v>
      </c>
      <c r="E15" s="163">
        <f t="shared" si="0"/>
        <v>25459000</v>
      </c>
    </row>
    <row r="16" spans="1:5" s="167" customFormat="1" ht="15.75">
      <c r="A16" s="71" t="s">
        <v>203</v>
      </c>
      <c r="B16" s="72">
        <v>0</v>
      </c>
      <c r="C16" s="166">
        <f>'2.bevétel'!F66</f>
        <v>108000</v>
      </c>
      <c r="D16" s="72">
        <v>0</v>
      </c>
      <c r="E16" s="163">
        <f t="shared" si="0"/>
        <v>108000</v>
      </c>
    </row>
    <row r="17" spans="1:5" s="15" customFormat="1" ht="15.75">
      <c r="A17" s="160" t="s">
        <v>202</v>
      </c>
      <c r="B17" s="168">
        <f>SUM(B6:B16)</f>
        <v>82256000</v>
      </c>
      <c r="C17" s="168">
        <f>SUM(C6:C16)</f>
        <v>25567000</v>
      </c>
      <c r="D17" s="168">
        <f>SUM(D7:D14)</f>
        <v>0</v>
      </c>
      <c r="E17" s="168">
        <f>SUM(E6:E16)</f>
        <v>107823000</v>
      </c>
    </row>
    <row r="18" s="15" customFormat="1" ht="12.75"/>
    <row r="19" s="15" customFormat="1" ht="12.75"/>
    <row r="20" s="15" customFormat="1" ht="12.75">
      <c r="C20" s="16"/>
    </row>
  </sheetData>
  <sheetProtection/>
  <mergeCells count="3">
    <mergeCell ref="A2:E2"/>
    <mergeCell ref="A3:E3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zoomScale="130" zoomScaleNormal="130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140625" style="2" customWidth="1"/>
    <col min="2" max="2" width="4.8515625" style="8" customWidth="1"/>
    <col min="3" max="3" width="7.00390625" style="8" customWidth="1"/>
    <col min="4" max="5" width="2.140625" style="8" customWidth="1"/>
    <col min="6" max="6" width="61.421875" style="8" customWidth="1"/>
    <col min="7" max="7" width="9.140625" style="8" customWidth="1"/>
    <col min="8" max="8" width="16.140625" style="8" customWidth="1"/>
    <col min="9" max="16384" width="9.140625" style="1" customWidth="1"/>
  </cols>
  <sheetData>
    <row r="1" spans="1:8" s="14" customFormat="1" ht="16.5" customHeight="1">
      <c r="A1" s="247" t="s">
        <v>311</v>
      </c>
      <c r="B1" s="247"/>
      <c r="C1" s="247"/>
      <c r="D1" s="247"/>
      <c r="E1" s="247"/>
      <c r="F1" s="247"/>
      <c r="G1" s="247"/>
      <c r="H1" s="247"/>
    </row>
    <row r="2" spans="1:8" ht="21.75" customHeight="1">
      <c r="A2" s="243" t="s">
        <v>66</v>
      </c>
      <c r="B2" s="243"/>
      <c r="C2" s="243"/>
      <c r="D2" s="243"/>
      <c r="E2" s="243"/>
      <c r="F2" s="243"/>
      <c r="G2" s="243"/>
      <c r="H2" s="243"/>
    </row>
    <row r="3" spans="1:8" ht="21.75" customHeight="1">
      <c r="A3" s="243" t="s">
        <v>280</v>
      </c>
      <c r="B3" s="243"/>
      <c r="C3" s="243"/>
      <c r="D3" s="243"/>
      <c r="E3" s="243"/>
      <c r="F3" s="243"/>
      <c r="G3" s="243"/>
      <c r="H3" s="243"/>
    </row>
    <row r="4" spans="1:8" ht="18.75" customHeight="1">
      <c r="A4" s="244" t="s">
        <v>7</v>
      </c>
      <c r="B4" s="244"/>
      <c r="C4" s="244"/>
      <c r="D4" s="244"/>
      <c r="E4" s="244"/>
      <c r="F4" s="244"/>
      <c r="G4" s="244"/>
      <c r="H4" s="244"/>
    </row>
    <row r="5" spans="1:8" s="32" customFormat="1" ht="18.75" customHeight="1">
      <c r="A5" s="38"/>
      <c r="B5" s="38"/>
      <c r="C5" s="38"/>
      <c r="D5" s="38"/>
      <c r="E5" s="38"/>
      <c r="F5" s="38"/>
      <c r="G5" s="38"/>
      <c r="H5" s="38"/>
    </row>
    <row r="6" spans="1:8" ht="27.75" customHeight="1">
      <c r="A6" s="241" t="s">
        <v>139</v>
      </c>
      <c r="B6" s="241"/>
      <c r="C6" s="241"/>
      <c r="D6" s="241"/>
      <c r="E6" s="241"/>
      <c r="F6" s="241"/>
      <c r="G6" s="241" t="s">
        <v>6</v>
      </c>
      <c r="H6" s="154" t="s">
        <v>248</v>
      </c>
    </row>
    <row r="7" spans="1:8" s="124" customFormat="1" ht="22.5" customHeight="1">
      <c r="A7" s="241"/>
      <c r="B7" s="241"/>
      <c r="C7" s="241"/>
      <c r="D7" s="241"/>
      <c r="E7" s="241"/>
      <c r="F7" s="241"/>
      <c r="G7" s="241"/>
      <c r="H7" s="154" t="s">
        <v>249</v>
      </c>
    </row>
    <row r="8" spans="1:8" s="2" customFormat="1" ht="32.25" customHeight="1">
      <c r="A8" s="249" t="s">
        <v>12</v>
      </c>
      <c r="B8" s="250"/>
      <c r="C8" s="250"/>
      <c r="D8" s="250"/>
      <c r="E8" s="250"/>
      <c r="F8" s="251"/>
      <c r="G8" s="82" t="s">
        <v>67</v>
      </c>
      <c r="H8" s="155">
        <f>SUM(H9+H15+H17+H46)</f>
        <v>23907000</v>
      </c>
    </row>
    <row r="9" spans="1:8" s="48" customFormat="1" ht="15.75">
      <c r="A9" s="48" t="s">
        <v>13</v>
      </c>
      <c r="B9" s="46" t="s">
        <v>5</v>
      </c>
      <c r="C9" s="46"/>
      <c r="D9" s="46"/>
      <c r="E9" s="46"/>
      <c r="F9" s="84"/>
      <c r="G9" s="84"/>
      <c r="H9" s="88">
        <f>SUM(H10+H12)</f>
        <v>6553000</v>
      </c>
    </row>
    <row r="10" spans="2:8" s="2" customFormat="1" ht="15.75">
      <c r="B10" s="8" t="s">
        <v>14</v>
      </c>
      <c r="C10" s="8"/>
      <c r="D10" s="8" t="s">
        <v>15</v>
      </c>
      <c r="E10" s="8"/>
      <c r="F10" s="73"/>
      <c r="G10" s="73"/>
      <c r="H10" s="81">
        <f>SUM(H11)</f>
        <v>2220000</v>
      </c>
    </row>
    <row r="11" spans="2:8" s="2" customFormat="1" ht="15.75">
      <c r="B11" s="8"/>
      <c r="C11" s="8" t="s">
        <v>16</v>
      </c>
      <c r="D11" s="8" t="s">
        <v>17</v>
      </c>
      <c r="E11" s="8"/>
      <c r="F11" s="73"/>
      <c r="G11" s="73"/>
      <c r="H11" s="74">
        <v>2220000</v>
      </c>
    </row>
    <row r="12" spans="2:8" s="2" customFormat="1" ht="15.75">
      <c r="B12" s="8" t="s">
        <v>18</v>
      </c>
      <c r="C12" s="8"/>
      <c r="D12" s="8" t="s">
        <v>0</v>
      </c>
      <c r="E12" s="8"/>
      <c r="F12" s="73"/>
      <c r="G12" s="73"/>
      <c r="H12" s="81">
        <f>SUM(H13:H14)</f>
        <v>4333000</v>
      </c>
    </row>
    <row r="13" spans="2:8" s="2" customFormat="1" ht="15.75">
      <c r="B13" s="8"/>
      <c r="C13" s="8" t="s">
        <v>20</v>
      </c>
      <c r="D13" s="8" t="s">
        <v>223</v>
      </c>
      <c r="E13" s="8"/>
      <c r="F13" s="73"/>
      <c r="G13" s="73"/>
      <c r="H13" s="74">
        <v>2065000</v>
      </c>
    </row>
    <row r="14" spans="2:8" s="2" customFormat="1" ht="15.75">
      <c r="B14" s="8"/>
      <c r="C14" s="8"/>
      <c r="D14" s="8" t="s">
        <v>19</v>
      </c>
      <c r="E14" s="8"/>
      <c r="F14" s="73"/>
      <c r="G14" s="73"/>
      <c r="H14" s="74">
        <v>2268000</v>
      </c>
    </row>
    <row r="15" spans="1:8" s="48" customFormat="1" ht="15.75" customHeight="1">
      <c r="A15" s="48" t="s">
        <v>21</v>
      </c>
      <c r="B15" s="57" t="s">
        <v>22</v>
      </c>
      <c r="C15" s="57"/>
      <c r="D15" s="57"/>
      <c r="E15" s="57"/>
      <c r="F15" s="75"/>
      <c r="G15" s="76"/>
      <c r="H15" s="88">
        <f>SUM(H16)</f>
        <v>1278000</v>
      </c>
    </row>
    <row r="16" spans="2:13" s="2" customFormat="1" ht="15.75">
      <c r="B16" s="8"/>
      <c r="C16" s="8"/>
      <c r="D16" s="8" t="s">
        <v>10</v>
      </c>
      <c r="E16" s="8"/>
      <c r="F16" s="73"/>
      <c r="G16" s="73"/>
      <c r="H16" s="74">
        <v>1278000</v>
      </c>
      <c r="M16" s="2" t="s">
        <v>276</v>
      </c>
    </row>
    <row r="17" spans="1:8" s="48" customFormat="1" ht="15.75">
      <c r="A17" s="48" t="s">
        <v>23</v>
      </c>
      <c r="B17" s="57" t="s">
        <v>24</v>
      </c>
      <c r="C17" s="57"/>
      <c r="D17" s="57"/>
      <c r="E17" s="57"/>
      <c r="F17" s="75"/>
      <c r="G17" s="84"/>
      <c r="H17" s="88">
        <f>SUM(H18+H25+H32+H43)</f>
        <v>2971000</v>
      </c>
    </row>
    <row r="18" spans="2:8" s="2" customFormat="1" ht="15.75">
      <c r="B18" s="8" t="s">
        <v>25</v>
      </c>
      <c r="C18" s="8"/>
      <c r="D18" s="8" t="s">
        <v>1</v>
      </c>
      <c r="E18" s="8"/>
      <c r="F18" s="78"/>
      <c r="G18" s="78"/>
      <c r="H18" s="81">
        <f>SUM(H19+H21)</f>
        <v>215000</v>
      </c>
    </row>
    <row r="19" spans="2:8" s="2" customFormat="1" ht="15.75">
      <c r="B19" s="8"/>
      <c r="C19" s="8" t="s">
        <v>26</v>
      </c>
      <c r="D19" s="8" t="s">
        <v>27</v>
      </c>
      <c r="E19" s="8"/>
      <c r="F19" s="78"/>
      <c r="G19" s="78"/>
      <c r="H19" s="74">
        <f>SUM(H20)</f>
        <v>20000</v>
      </c>
    </row>
    <row r="20" spans="2:8" s="2" customFormat="1" ht="15.75">
      <c r="B20" s="8"/>
      <c r="C20" s="8"/>
      <c r="D20" s="8"/>
      <c r="E20" s="8"/>
      <c r="F20" s="78" t="s">
        <v>207</v>
      </c>
      <c r="G20" s="78"/>
      <c r="H20" s="79">
        <v>20000</v>
      </c>
    </row>
    <row r="21" spans="2:8" s="2" customFormat="1" ht="15.75">
      <c r="B21" s="8"/>
      <c r="C21" s="8" t="s">
        <v>28</v>
      </c>
      <c r="D21" s="8" t="s">
        <v>29</v>
      </c>
      <c r="E21" s="8"/>
      <c r="F21" s="73"/>
      <c r="G21" s="73"/>
      <c r="H21" s="74">
        <f>SUM(H22:H24)</f>
        <v>195000</v>
      </c>
    </row>
    <row r="22" spans="1:8" s="2" customFormat="1" ht="15.75">
      <c r="A22" s="48"/>
      <c r="B22" s="46"/>
      <c r="C22" s="46"/>
      <c r="D22" s="80"/>
      <c r="E22" s="80"/>
      <c r="F22" s="73" t="s">
        <v>30</v>
      </c>
      <c r="G22" s="73"/>
      <c r="H22" s="79">
        <v>20000</v>
      </c>
    </row>
    <row r="23" spans="1:8" s="2" customFormat="1" ht="15.75">
      <c r="A23" s="48"/>
      <c r="B23" s="46"/>
      <c r="C23" s="46"/>
      <c r="D23" s="80"/>
      <c r="E23" s="80"/>
      <c r="F23" s="73" t="s">
        <v>31</v>
      </c>
      <c r="G23" s="73"/>
      <c r="H23" s="79">
        <v>15000</v>
      </c>
    </row>
    <row r="24" spans="1:8" s="2" customFormat="1" ht="15.75">
      <c r="A24" s="48"/>
      <c r="B24" s="46"/>
      <c r="C24" s="46"/>
      <c r="D24" s="80"/>
      <c r="E24" s="80"/>
      <c r="F24" s="73" t="s">
        <v>8</v>
      </c>
      <c r="G24" s="73"/>
      <c r="H24" s="79">
        <v>160000</v>
      </c>
    </row>
    <row r="25" spans="2:8" s="2" customFormat="1" ht="15.75">
      <c r="B25" s="8" t="s">
        <v>32</v>
      </c>
      <c r="C25" s="8"/>
      <c r="D25" s="8" t="s">
        <v>33</v>
      </c>
      <c r="E25" s="8"/>
      <c r="F25" s="73"/>
      <c r="G25" s="73"/>
      <c r="H25" s="81">
        <f>SUM(H26+H30)</f>
        <v>435000</v>
      </c>
    </row>
    <row r="26" spans="2:8" s="2" customFormat="1" ht="15.75">
      <c r="B26" s="8"/>
      <c r="C26" s="8" t="s">
        <v>34</v>
      </c>
      <c r="D26" s="8" t="s">
        <v>35</v>
      </c>
      <c r="E26" s="8"/>
      <c r="F26" s="73"/>
      <c r="G26" s="73"/>
      <c r="H26" s="74">
        <f>SUM(H27:H29)</f>
        <v>315000</v>
      </c>
    </row>
    <row r="27" spans="2:8" s="2" customFormat="1" ht="15.75">
      <c r="B27" s="8"/>
      <c r="C27" s="8"/>
      <c r="D27" s="8"/>
      <c r="E27" s="8"/>
      <c r="F27" s="73" t="s">
        <v>68</v>
      </c>
      <c r="G27" s="73"/>
      <c r="H27" s="79">
        <v>85000</v>
      </c>
    </row>
    <row r="28" spans="2:8" s="2" customFormat="1" ht="15.75">
      <c r="B28" s="8"/>
      <c r="C28" s="8"/>
      <c r="D28" s="8"/>
      <c r="E28" s="8"/>
      <c r="F28" s="73" t="s">
        <v>215</v>
      </c>
      <c r="G28" s="73"/>
      <c r="H28" s="79">
        <v>100000</v>
      </c>
    </row>
    <row r="29" spans="2:8" s="2" customFormat="1" ht="15.75">
      <c r="B29" s="8"/>
      <c r="C29" s="8"/>
      <c r="D29" s="8"/>
      <c r="E29" s="8"/>
      <c r="F29" s="73" t="s">
        <v>216</v>
      </c>
      <c r="G29" s="73"/>
      <c r="H29" s="79">
        <v>130000</v>
      </c>
    </row>
    <row r="30" spans="2:8" s="2" customFormat="1" ht="15.75">
      <c r="B30" s="8"/>
      <c r="C30" s="8" t="s">
        <v>36</v>
      </c>
      <c r="D30" s="8" t="s">
        <v>37</v>
      </c>
      <c r="E30" s="8"/>
      <c r="F30" s="73"/>
      <c r="G30" s="73"/>
      <c r="H30" s="74">
        <f>SUM(H31)</f>
        <v>120000</v>
      </c>
    </row>
    <row r="31" spans="2:8" s="2" customFormat="1" ht="15.75">
      <c r="B31" s="8"/>
      <c r="C31" s="8"/>
      <c r="D31" s="8"/>
      <c r="E31" s="8"/>
      <c r="F31" s="73" t="s">
        <v>2</v>
      </c>
      <c r="G31" s="73"/>
      <c r="H31" s="79">
        <v>120000</v>
      </c>
    </row>
    <row r="32" spans="2:8" s="2" customFormat="1" ht="15.75">
      <c r="B32" s="8" t="s">
        <v>38</v>
      </c>
      <c r="C32" s="8"/>
      <c r="D32" s="8" t="s">
        <v>39</v>
      </c>
      <c r="E32" s="8"/>
      <c r="F32" s="73"/>
      <c r="G32" s="73"/>
      <c r="H32" s="81">
        <f>SUM(H33+H37+H38)</f>
        <v>2055000</v>
      </c>
    </row>
    <row r="33" spans="2:8" s="2" customFormat="1" ht="15.75">
      <c r="B33" s="8"/>
      <c r="C33" s="8" t="s">
        <v>40</v>
      </c>
      <c r="D33" s="8" t="s">
        <v>41</v>
      </c>
      <c r="E33" s="8"/>
      <c r="F33" s="73"/>
      <c r="G33" s="73"/>
      <c r="H33" s="74">
        <f>SUM(H34:H36)</f>
        <v>410000</v>
      </c>
    </row>
    <row r="34" spans="2:8" s="2" customFormat="1" ht="15.75">
      <c r="B34" s="8"/>
      <c r="C34" s="8"/>
      <c r="D34" s="8"/>
      <c r="E34" s="8"/>
      <c r="F34" s="73" t="s">
        <v>42</v>
      </c>
      <c r="G34" s="73"/>
      <c r="H34" s="79">
        <v>50000</v>
      </c>
    </row>
    <row r="35" spans="2:8" s="2" customFormat="1" ht="15.75">
      <c r="B35" s="8"/>
      <c r="C35" s="8"/>
      <c r="D35" s="8"/>
      <c r="E35" s="8"/>
      <c r="F35" s="73" t="s">
        <v>43</v>
      </c>
      <c r="G35" s="73"/>
      <c r="H35" s="79">
        <v>350000</v>
      </c>
    </row>
    <row r="36" spans="2:8" s="2" customFormat="1" ht="15.75">
      <c r="B36" s="8"/>
      <c r="C36" s="8"/>
      <c r="D36" s="8"/>
      <c r="E36" s="8"/>
      <c r="F36" s="73" t="s">
        <v>3</v>
      </c>
      <c r="G36" s="73"/>
      <c r="H36" s="79">
        <v>10000</v>
      </c>
    </row>
    <row r="37" spans="2:8" s="2" customFormat="1" ht="15.75">
      <c r="B37" s="8"/>
      <c r="C37" s="8" t="s">
        <v>44</v>
      </c>
      <c r="D37" s="8" t="s">
        <v>4</v>
      </c>
      <c r="E37" s="8"/>
      <c r="F37" s="73"/>
      <c r="G37" s="73"/>
      <c r="H37" s="74">
        <v>1000000</v>
      </c>
    </row>
    <row r="38" spans="2:8" s="2" customFormat="1" ht="15.75">
      <c r="B38" s="8"/>
      <c r="C38" s="8" t="s">
        <v>45</v>
      </c>
      <c r="D38" s="8" t="s">
        <v>46</v>
      </c>
      <c r="E38" s="8"/>
      <c r="F38" s="73"/>
      <c r="G38" s="73"/>
      <c r="H38" s="74">
        <f>SUM(H39:H42)</f>
        <v>645000</v>
      </c>
    </row>
    <row r="39" spans="2:8" s="2" customFormat="1" ht="15.75">
      <c r="B39" s="8"/>
      <c r="C39" s="8"/>
      <c r="D39" s="8"/>
      <c r="E39" s="8"/>
      <c r="F39" s="73" t="s">
        <v>217</v>
      </c>
      <c r="G39" s="73"/>
      <c r="H39" s="79">
        <v>5000</v>
      </c>
    </row>
    <row r="40" spans="2:8" s="2" customFormat="1" ht="15.75">
      <c r="B40" s="8"/>
      <c r="C40" s="8"/>
      <c r="D40" s="8"/>
      <c r="E40" s="8"/>
      <c r="F40" s="73" t="s">
        <v>218</v>
      </c>
      <c r="G40" s="73"/>
      <c r="H40" s="79">
        <v>180000</v>
      </c>
    </row>
    <row r="41" spans="2:8" s="2" customFormat="1" ht="15.75">
      <c r="B41" s="8"/>
      <c r="C41" s="8"/>
      <c r="D41" s="8"/>
      <c r="E41" s="8"/>
      <c r="F41" s="73" t="s">
        <v>219</v>
      </c>
      <c r="G41" s="73"/>
      <c r="H41" s="79">
        <v>300000</v>
      </c>
    </row>
    <row r="42" spans="2:8" s="2" customFormat="1" ht="15.75">
      <c r="B42" s="8"/>
      <c r="C42" s="8"/>
      <c r="D42" s="8"/>
      <c r="E42" s="8"/>
      <c r="F42" s="73" t="s">
        <v>220</v>
      </c>
      <c r="G42" s="73"/>
      <c r="H42" s="79">
        <v>160000</v>
      </c>
    </row>
    <row r="43" spans="2:8" s="2" customFormat="1" ht="15.75">
      <c r="B43" s="8" t="s">
        <v>48</v>
      </c>
      <c r="C43" s="8"/>
      <c r="D43" s="8" t="s">
        <v>49</v>
      </c>
      <c r="E43" s="8"/>
      <c r="F43" s="73"/>
      <c r="G43" s="73"/>
      <c r="H43" s="81">
        <f>SUM(H44:H45)</f>
        <v>266000</v>
      </c>
    </row>
    <row r="44" spans="2:8" s="2" customFormat="1" ht="15.75">
      <c r="B44" s="8"/>
      <c r="C44" s="8" t="s">
        <v>50</v>
      </c>
      <c r="D44" s="8" t="s">
        <v>51</v>
      </c>
      <c r="E44" s="8"/>
      <c r="F44" s="73"/>
      <c r="G44" s="73"/>
      <c r="H44" s="74">
        <v>265000</v>
      </c>
    </row>
    <row r="45" spans="2:8" s="2" customFormat="1" ht="15.75">
      <c r="B45" s="8"/>
      <c r="C45" s="8" t="s">
        <v>258</v>
      </c>
      <c r="D45" s="8" t="s">
        <v>259</v>
      </c>
      <c r="E45" s="8"/>
      <c r="F45" s="73"/>
      <c r="G45" s="73"/>
      <c r="H45" s="74">
        <v>1000</v>
      </c>
    </row>
    <row r="46" spans="1:8" s="48" customFormat="1" ht="15.75">
      <c r="A46" s="48" t="s">
        <v>52</v>
      </c>
      <c r="B46" s="57" t="s">
        <v>53</v>
      </c>
      <c r="C46" s="57"/>
      <c r="D46" s="57"/>
      <c r="E46" s="57"/>
      <c r="F46" s="75"/>
      <c r="G46" s="84"/>
      <c r="H46" s="88">
        <f>SUM(H47+H52+H51)</f>
        <v>13105000</v>
      </c>
    </row>
    <row r="47" spans="2:8" s="2" customFormat="1" ht="15.75">
      <c r="B47" s="8"/>
      <c r="C47" s="8" t="s">
        <v>54</v>
      </c>
      <c r="D47" s="8" t="s">
        <v>55</v>
      </c>
      <c r="E47" s="8"/>
      <c r="F47" s="73"/>
      <c r="G47" s="73"/>
      <c r="H47" s="74">
        <f>SUM(H48:H50)</f>
        <v>3516000</v>
      </c>
    </row>
    <row r="48" spans="2:8" s="2" customFormat="1" ht="31.5" customHeight="1">
      <c r="B48" s="8"/>
      <c r="C48" s="8"/>
      <c r="D48" s="8"/>
      <c r="E48" s="8"/>
      <c r="F48" s="132" t="s">
        <v>9</v>
      </c>
      <c r="G48" s="132"/>
      <c r="H48" s="133">
        <v>3202000</v>
      </c>
    </row>
    <row r="49" spans="2:8" s="2" customFormat="1" ht="16.5" customHeight="1">
      <c r="B49" s="8"/>
      <c r="C49" s="8"/>
      <c r="D49" s="8"/>
      <c r="E49" s="8"/>
      <c r="F49" s="132" t="s">
        <v>275</v>
      </c>
      <c r="G49" s="132"/>
      <c r="H49" s="133">
        <v>144000</v>
      </c>
    </row>
    <row r="50" spans="2:8" s="2" customFormat="1" ht="15.75">
      <c r="B50" s="8"/>
      <c r="C50" s="8"/>
      <c r="D50" s="8"/>
      <c r="E50" s="8"/>
      <c r="F50" s="73" t="s">
        <v>241</v>
      </c>
      <c r="G50" s="131"/>
      <c r="H50" s="79">
        <v>170000</v>
      </c>
    </row>
    <row r="51" spans="2:9" s="2" customFormat="1" ht="15.75">
      <c r="B51" s="8"/>
      <c r="C51" s="8" t="s">
        <v>260</v>
      </c>
      <c r="D51" s="8" t="s">
        <v>261</v>
      </c>
      <c r="E51" s="8"/>
      <c r="F51" s="73"/>
      <c r="G51" s="131"/>
      <c r="H51" s="79">
        <v>150000</v>
      </c>
      <c r="I51" s="2" t="s">
        <v>296</v>
      </c>
    </row>
    <row r="52" spans="2:8" s="2" customFormat="1" ht="15.75">
      <c r="B52" s="8"/>
      <c r="C52" s="8" t="s">
        <v>235</v>
      </c>
      <c r="D52" s="8" t="s">
        <v>56</v>
      </c>
      <c r="E52" s="8"/>
      <c r="F52" s="73"/>
      <c r="G52" s="73"/>
      <c r="H52" s="79">
        <v>9439000</v>
      </c>
    </row>
    <row r="53" spans="1:8" s="48" customFormat="1" ht="33" customHeight="1">
      <c r="A53" s="55" t="s">
        <v>250</v>
      </c>
      <c r="B53" s="86"/>
      <c r="C53" s="86"/>
      <c r="D53" s="86"/>
      <c r="E53" s="86"/>
      <c r="F53" s="87"/>
      <c r="G53" s="87"/>
      <c r="H53" s="83">
        <f>SUM(H54)</f>
        <v>3450000</v>
      </c>
    </row>
    <row r="54" spans="1:8" s="48" customFormat="1" ht="15.75">
      <c r="A54" s="48" t="s">
        <v>70</v>
      </c>
      <c r="B54" s="46" t="s">
        <v>58</v>
      </c>
      <c r="C54" s="46"/>
      <c r="D54" s="46"/>
      <c r="E54" s="46"/>
      <c r="F54" s="84"/>
      <c r="G54" s="84"/>
      <c r="H54" s="88">
        <f>SUM(H55)</f>
        <v>3450000</v>
      </c>
    </row>
    <row r="55" spans="2:8" s="2" customFormat="1" ht="15.75">
      <c r="B55" s="8"/>
      <c r="C55" s="8" t="s">
        <v>229</v>
      </c>
      <c r="D55" s="8" t="s">
        <v>230</v>
      </c>
      <c r="E55" s="8"/>
      <c r="F55" s="73"/>
      <c r="G55" s="73"/>
      <c r="H55" s="79">
        <v>3450000</v>
      </c>
    </row>
    <row r="56" spans="1:8" s="2" customFormat="1" ht="32.25" customHeight="1">
      <c r="A56" s="238" t="s">
        <v>69</v>
      </c>
      <c r="B56" s="239"/>
      <c r="C56" s="239"/>
      <c r="D56" s="239"/>
      <c r="E56" s="239"/>
      <c r="F56" s="248"/>
      <c r="G56" s="129"/>
      <c r="H56" s="83">
        <f>SUM(H57)</f>
        <v>20632000</v>
      </c>
    </row>
    <row r="57" spans="1:8" s="48" customFormat="1" ht="15.75">
      <c r="A57" s="48" t="s">
        <v>70</v>
      </c>
      <c r="B57" s="57" t="s">
        <v>58</v>
      </c>
      <c r="C57" s="57"/>
      <c r="D57" s="57"/>
      <c r="E57" s="57"/>
      <c r="F57" s="75"/>
      <c r="G57" s="84"/>
      <c r="H57" s="88">
        <f>SUM(H58)</f>
        <v>20632000</v>
      </c>
    </row>
    <row r="58" spans="2:8" s="2" customFormat="1" ht="15.75">
      <c r="B58" s="8" t="s">
        <v>59</v>
      </c>
      <c r="C58" s="8" t="s">
        <v>60</v>
      </c>
      <c r="D58" s="8"/>
      <c r="E58" s="8"/>
      <c r="F58" s="73"/>
      <c r="G58" s="73"/>
      <c r="H58" s="74">
        <f>SUM(H59)</f>
        <v>20632000</v>
      </c>
    </row>
    <row r="59" spans="1:8" s="2" customFormat="1" ht="15.75">
      <c r="A59" s="29"/>
      <c r="B59" s="130"/>
      <c r="C59" s="130" t="s">
        <v>61</v>
      </c>
      <c r="D59" s="130" t="s">
        <v>71</v>
      </c>
      <c r="E59" s="130"/>
      <c r="F59" s="73"/>
      <c r="G59" s="73"/>
      <c r="H59" s="79">
        <v>20632000</v>
      </c>
    </row>
    <row r="60" spans="1:8" s="2" customFormat="1" ht="32.25" customHeight="1">
      <c r="A60" s="238" t="s">
        <v>72</v>
      </c>
      <c r="B60" s="239"/>
      <c r="C60" s="239"/>
      <c r="D60" s="239"/>
      <c r="E60" s="239"/>
      <c r="F60" s="248"/>
      <c r="G60" s="82"/>
      <c r="H60" s="83">
        <f>SUM(H66+H83+H61+H64+H80)</f>
        <v>11062000</v>
      </c>
    </row>
    <row r="61" spans="1:8" s="48" customFormat="1" ht="15.75">
      <c r="A61" s="48" t="s">
        <v>13</v>
      </c>
      <c r="B61" s="46" t="s">
        <v>5</v>
      </c>
      <c r="C61" s="46"/>
      <c r="D61" s="46"/>
      <c r="E61" s="46"/>
      <c r="F61" s="84"/>
      <c r="G61" s="84"/>
      <c r="H61" s="88">
        <f>SUM(H62)</f>
        <v>20000</v>
      </c>
    </row>
    <row r="62" spans="2:8" s="2" customFormat="1" ht="15.75">
      <c r="B62" s="8" t="s">
        <v>18</v>
      </c>
      <c r="C62" s="8"/>
      <c r="D62" s="8" t="s">
        <v>0</v>
      </c>
      <c r="E62" s="8"/>
      <c r="F62" s="73"/>
      <c r="G62" s="73"/>
      <c r="H62" s="81">
        <f>SUM(H63)</f>
        <v>20000</v>
      </c>
    </row>
    <row r="63" spans="2:8" s="2" customFormat="1" ht="15.75">
      <c r="B63" s="8"/>
      <c r="C63" s="8" t="s">
        <v>264</v>
      </c>
      <c r="D63" s="8" t="s">
        <v>265</v>
      </c>
      <c r="E63" s="8"/>
      <c r="F63" s="73"/>
      <c r="G63" s="73"/>
      <c r="H63" s="74">
        <v>20000</v>
      </c>
    </row>
    <row r="64" spans="1:8" s="48" customFormat="1" ht="15.75" customHeight="1">
      <c r="A64" s="48" t="s">
        <v>21</v>
      </c>
      <c r="B64" s="57" t="s">
        <v>22</v>
      </c>
      <c r="C64" s="57"/>
      <c r="D64" s="57"/>
      <c r="E64" s="57"/>
      <c r="F64" s="75"/>
      <c r="G64" s="76"/>
      <c r="H64" s="88">
        <f>SUM(H65)</f>
        <v>5000</v>
      </c>
    </row>
    <row r="65" spans="2:8" s="2" customFormat="1" ht="15.75">
      <c r="B65" s="8"/>
      <c r="C65" s="8"/>
      <c r="D65" s="8" t="s">
        <v>266</v>
      </c>
      <c r="E65" s="8"/>
      <c r="F65" s="73"/>
      <c r="G65" s="73"/>
      <c r="H65" s="74">
        <v>5000</v>
      </c>
    </row>
    <row r="66" spans="1:8" s="48" customFormat="1" ht="15.75">
      <c r="A66" s="48" t="s">
        <v>23</v>
      </c>
      <c r="B66" s="57" t="s">
        <v>24</v>
      </c>
      <c r="C66" s="57"/>
      <c r="D66" s="57"/>
      <c r="E66" s="57"/>
      <c r="F66" s="75"/>
      <c r="G66" s="84"/>
      <c r="H66" s="77">
        <f>SUM(H67+H71+H78)</f>
        <v>4175000</v>
      </c>
    </row>
    <row r="67" spans="2:8" s="2" customFormat="1" ht="15.75">
      <c r="B67" s="8" t="s">
        <v>25</v>
      </c>
      <c r="C67" s="8"/>
      <c r="D67" s="8" t="s">
        <v>1</v>
      </c>
      <c r="E67" s="8"/>
      <c r="F67" s="78"/>
      <c r="G67" s="78"/>
      <c r="H67" s="85">
        <f>SUM(H68)</f>
        <v>1000000</v>
      </c>
    </row>
    <row r="68" spans="2:8" s="2" customFormat="1" ht="15.75">
      <c r="B68" s="8"/>
      <c r="C68" s="8" t="s">
        <v>28</v>
      </c>
      <c r="D68" s="8" t="s">
        <v>29</v>
      </c>
      <c r="E68" s="8"/>
      <c r="F68" s="73"/>
      <c r="G68" s="73"/>
      <c r="H68" s="74">
        <f>SUM(H69:H70)</f>
        <v>1000000</v>
      </c>
    </row>
    <row r="69" spans="1:8" s="2" customFormat="1" ht="15.75">
      <c r="A69" s="48"/>
      <c r="B69" s="46"/>
      <c r="C69" s="46"/>
      <c r="D69" s="80"/>
      <c r="E69" s="80"/>
      <c r="F69" s="73" t="s">
        <v>221</v>
      </c>
      <c r="G69" s="73"/>
      <c r="H69" s="79">
        <v>100000</v>
      </c>
    </row>
    <row r="70" spans="1:8" s="2" customFormat="1" ht="15.75">
      <c r="A70" s="48"/>
      <c r="B70" s="46"/>
      <c r="C70" s="46"/>
      <c r="D70" s="80"/>
      <c r="E70" s="80"/>
      <c r="F70" s="73" t="s">
        <v>8</v>
      </c>
      <c r="G70" s="73"/>
      <c r="H70" s="79">
        <v>900000</v>
      </c>
    </row>
    <row r="71" spans="2:8" s="2" customFormat="1" ht="15.75">
      <c r="B71" s="8" t="s">
        <v>38</v>
      </c>
      <c r="C71" s="8"/>
      <c r="D71" s="8" t="s">
        <v>39</v>
      </c>
      <c r="E71" s="8"/>
      <c r="F71" s="73"/>
      <c r="G71" s="73"/>
      <c r="H71" s="85">
        <f>SUM(H72+H75+H76)</f>
        <v>2775000</v>
      </c>
    </row>
    <row r="72" spans="2:8" s="2" customFormat="1" ht="15.75">
      <c r="B72" s="8"/>
      <c r="C72" s="8" t="s">
        <v>40</v>
      </c>
      <c r="D72" s="8" t="s">
        <v>41</v>
      </c>
      <c r="E72" s="8"/>
      <c r="F72" s="73"/>
      <c r="G72" s="73"/>
      <c r="H72" s="74">
        <f>SUM(H73:H74)</f>
        <v>55000</v>
      </c>
    </row>
    <row r="73" spans="2:8" s="2" customFormat="1" ht="15.75">
      <c r="B73" s="8"/>
      <c r="C73" s="8"/>
      <c r="D73" s="8"/>
      <c r="E73" s="8"/>
      <c r="F73" s="73" t="s">
        <v>42</v>
      </c>
      <c r="G73" s="73"/>
      <c r="H73" s="79">
        <v>15000</v>
      </c>
    </row>
    <row r="74" spans="2:8" s="2" customFormat="1" ht="15.75">
      <c r="B74" s="8"/>
      <c r="C74" s="8"/>
      <c r="D74" s="8"/>
      <c r="E74" s="8"/>
      <c r="F74" s="73" t="s">
        <v>3</v>
      </c>
      <c r="G74" s="73"/>
      <c r="H74" s="79">
        <v>40000</v>
      </c>
    </row>
    <row r="75" spans="2:9" s="2" customFormat="1" ht="15.75">
      <c r="B75" s="8"/>
      <c r="C75" s="8" t="s">
        <v>44</v>
      </c>
      <c r="D75" s="8" t="s">
        <v>4</v>
      </c>
      <c r="E75" s="8"/>
      <c r="F75" s="73"/>
      <c r="G75" s="73"/>
      <c r="H75" s="79">
        <v>2500000</v>
      </c>
      <c r="I75" s="2" t="s">
        <v>281</v>
      </c>
    </row>
    <row r="76" spans="2:8" s="2" customFormat="1" ht="15.75">
      <c r="B76" s="8"/>
      <c r="C76" s="8" t="s">
        <v>45</v>
      </c>
      <c r="D76" s="8" t="s">
        <v>46</v>
      </c>
      <c r="E76" s="8"/>
      <c r="F76" s="73"/>
      <c r="G76" s="73"/>
      <c r="H76" s="74">
        <f>SUM(H77)</f>
        <v>220000</v>
      </c>
    </row>
    <row r="77" spans="2:8" s="2" customFormat="1" ht="15.75">
      <c r="B77" s="8"/>
      <c r="C77" s="8"/>
      <c r="D77" s="8"/>
      <c r="E77" s="8"/>
      <c r="F77" s="73" t="s">
        <v>220</v>
      </c>
      <c r="G77" s="73"/>
      <c r="H77" s="79">
        <v>220000</v>
      </c>
    </row>
    <row r="78" spans="2:8" s="2" customFormat="1" ht="15.75">
      <c r="B78" s="8" t="s">
        <v>48</v>
      </c>
      <c r="C78" s="8"/>
      <c r="D78" s="8" t="s">
        <v>49</v>
      </c>
      <c r="E78" s="8"/>
      <c r="F78" s="73"/>
      <c r="G78" s="73"/>
      <c r="H78" s="85">
        <f>SUM(H79)</f>
        <v>400000</v>
      </c>
    </row>
    <row r="79" spans="2:8" s="2" customFormat="1" ht="15.75">
      <c r="B79" s="8"/>
      <c r="C79" s="8" t="s">
        <v>50</v>
      </c>
      <c r="D79" s="8" t="s">
        <v>51</v>
      </c>
      <c r="E79" s="8"/>
      <c r="F79" s="73"/>
      <c r="G79" s="73"/>
      <c r="H79" s="79">
        <v>400000</v>
      </c>
    </row>
    <row r="80" spans="1:8" s="2" customFormat="1" ht="15.75">
      <c r="A80" s="48" t="s">
        <v>172</v>
      </c>
      <c r="B80" s="46" t="s">
        <v>173</v>
      </c>
      <c r="C80" s="8"/>
      <c r="D80" s="8"/>
      <c r="E80" s="8"/>
      <c r="F80" s="93"/>
      <c r="G80" s="93"/>
      <c r="H80" s="94">
        <f>SUM(H81:H82)</f>
        <v>750000</v>
      </c>
    </row>
    <row r="81" spans="2:9" s="2" customFormat="1" ht="15.75">
      <c r="B81" s="8" t="s">
        <v>268</v>
      </c>
      <c r="C81" s="8" t="s">
        <v>269</v>
      </c>
      <c r="D81" s="8"/>
      <c r="E81" s="8"/>
      <c r="F81" s="93"/>
      <c r="G81" s="93"/>
      <c r="H81" s="95">
        <v>590000</v>
      </c>
      <c r="I81" s="2" t="s">
        <v>292</v>
      </c>
    </row>
    <row r="82" spans="2:8" s="2" customFormat="1" ht="15.75">
      <c r="B82" s="8" t="s">
        <v>262</v>
      </c>
      <c r="C82" s="8" t="s">
        <v>270</v>
      </c>
      <c r="D82" s="8"/>
      <c r="E82" s="8"/>
      <c r="F82" s="93"/>
      <c r="G82" s="93"/>
      <c r="H82" s="95">
        <v>160000</v>
      </c>
    </row>
    <row r="83" spans="1:8" s="48" customFormat="1" ht="15.75">
      <c r="A83" s="48" t="s">
        <v>152</v>
      </c>
      <c r="B83" s="57" t="s">
        <v>153</v>
      </c>
      <c r="C83" s="57"/>
      <c r="D83" s="57"/>
      <c r="E83" s="57"/>
      <c r="F83" s="96"/>
      <c r="G83" s="97"/>
      <c r="H83" s="94">
        <f>SUM(H84:H85)</f>
        <v>6112000</v>
      </c>
    </row>
    <row r="84" spans="2:9" s="2" customFormat="1" ht="15.75">
      <c r="B84" s="8" t="s">
        <v>242</v>
      </c>
      <c r="C84" s="8"/>
      <c r="D84" s="8" t="s">
        <v>243</v>
      </c>
      <c r="E84" s="8"/>
      <c r="F84" s="93"/>
      <c r="G84" s="98"/>
      <c r="H84" s="95">
        <v>4812000</v>
      </c>
      <c r="I84" s="2" t="s">
        <v>293</v>
      </c>
    </row>
    <row r="85" spans="2:8" s="2" customFormat="1" ht="15.75">
      <c r="B85" s="8" t="s">
        <v>244</v>
      </c>
      <c r="C85" s="8"/>
      <c r="D85" s="8" t="s">
        <v>245</v>
      </c>
      <c r="E85" s="8"/>
      <c r="F85" s="93"/>
      <c r="G85" s="98"/>
      <c r="H85" s="95">
        <v>1300000</v>
      </c>
    </row>
    <row r="86" spans="1:8" s="48" customFormat="1" ht="30" customHeight="1">
      <c r="A86" s="55" t="s">
        <v>226</v>
      </c>
      <c r="B86" s="89"/>
      <c r="C86" s="89"/>
      <c r="D86" s="89"/>
      <c r="E86" s="89"/>
      <c r="F86" s="90"/>
      <c r="G86" s="90"/>
      <c r="H86" s="83">
        <f>SUM(H87)</f>
        <v>361000</v>
      </c>
    </row>
    <row r="87" spans="1:8" s="48" customFormat="1" ht="15.75">
      <c r="A87" s="48" t="s">
        <v>52</v>
      </c>
      <c r="B87" s="57" t="s">
        <v>53</v>
      </c>
      <c r="C87" s="57"/>
      <c r="D87" s="57"/>
      <c r="E87" s="57"/>
      <c r="F87" s="75"/>
      <c r="G87" s="84"/>
      <c r="H87" s="88">
        <f>SUM(H88)</f>
        <v>361000</v>
      </c>
    </row>
    <row r="88" spans="2:8" s="2" customFormat="1" ht="15.75">
      <c r="B88" s="8"/>
      <c r="C88" s="8" t="s">
        <v>54</v>
      </c>
      <c r="D88" s="8" t="s">
        <v>55</v>
      </c>
      <c r="E88" s="8"/>
      <c r="F88" s="73"/>
      <c r="G88" s="73"/>
      <c r="H88" s="74">
        <f>SUM(H89)</f>
        <v>361000</v>
      </c>
    </row>
    <row r="89" spans="2:8" s="2" customFormat="1" ht="15.75">
      <c r="B89" s="8"/>
      <c r="C89" s="8"/>
      <c r="D89" s="8"/>
      <c r="E89" s="8"/>
      <c r="F89" s="73" t="s">
        <v>241</v>
      </c>
      <c r="G89" s="73"/>
      <c r="H89" s="79">
        <v>361000</v>
      </c>
    </row>
    <row r="90" spans="1:8" s="2" customFormat="1" ht="32.25" customHeight="1">
      <c r="A90" s="238" t="s">
        <v>73</v>
      </c>
      <c r="B90" s="239"/>
      <c r="C90" s="239"/>
      <c r="D90" s="239"/>
      <c r="E90" s="239"/>
      <c r="F90" s="248"/>
      <c r="G90" s="82"/>
      <c r="H90" s="83">
        <f>SUM(H91,H104)</f>
        <v>1250000</v>
      </c>
    </row>
    <row r="91" spans="1:8" s="48" customFormat="1" ht="15.75">
      <c r="A91" s="48" t="s">
        <v>23</v>
      </c>
      <c r="B91" s="57" t="s">
        <v>24</v>
      </c>
      <c r="C91" s="57"/>
      <c r="D91" s="57"/>
      <c r="E91" s="57"/>
      <c r="F91" s="75"/>
      <c r="G91" s="84"/>
      <c r="H91" s="77">
        <f>SUM(H92+H95+H102)</f>
        <v>850000</v>
      </c>
    </row>
    <row r="92" spans="2:8" s="2" customFormat="1" ht="15.75">
      <c r="B92" s="8" t="s">
        <v>25</v>
      </c>
      <c r="C92" s="8"/>
      <c r="D92" s="8" t="s">
        <v>1</v>
      </c>
      <c r="E92" s="8"/>
      <c r="F92" s="78"/>
      <c r="G92" s="78"/>
      <c r="H92" s="85">
        <f>SUM(H93)</f>
        <v>20000</v>
      </c>
    </row>
    <row r="93" spans="2:8" s="2" customFormat="1" ht="15.75">
      <c r="B93" s="8"/>
      <c r="C93" s="8" t="s">
        <v>28</v>
      </c>
      <c r="D93" s="8" t="s">
        <v>29</v>
      </c>
      <c r="E93" s="8"/>
      <c r="F93" s="73"/>
      <c r="G93" s="73"/>
      <c r="H93" s="74">
        <f>SUM(H94)</f>
        <v>20000</v>
      </c>
    </row>
    <row r="94" spans="1:8" s="2" customFormat="1" ht="15.75">
      <c r="A94" s="48"/>
      <c r="B94" s="46"/>
      <c r="C94" s="46"/>
      <c r="D94" s="80"/>
      <c r="E94" s="80"/>
      <c r="F94" s="73" t="s">
        <v>8</v>
      </c>
      <c r="G94" s="73"/>
      <c r="H94" s="79">
        <v>20000</v>
      </c>
    </row>
    <row r="95" spans="2:8" s="2" customFormat="1" ht="15.75">
      <c r="B95" s="8" t="s">
        <v>38</v>
      </c>
      <c r="C95" s="8"/>
      <c r="D95" s="8" t="s">
        <v>39</v>
      </c>
      <c r="E95" s="8"/>
      <c r="F95" s="73"/>
      <c r="G95" s="73"/>
      <c r="H95" s="85">
        <f>SUM(H96+H99+H100)</f>
        <v>670000</v>
      </c>
    </row>
    <row r="96" spans="2:8" s="2" customFormat="1" ht="15.75">
      <c r="B96" s="8"/>
      <c r="C96" s="8" t="s">
        <v>40</v>
      </c>
      <c r="D96" s="8" t="s">
        <v>41</v>
      </c>
      <c r="E96" s="8"/>
      <c r="F96" s="73"/>
      <c r="G96" s="73"/>
      <c r="H96" s="74">
        <f>SUM(H97:H98)</f>
        <v>20000</v>
      </c>
    </row>
    <row r="97" spans="2:8" s="2" customFormat="1" ht="15.75">
      <c r="B97" s="8"/>
      <c r="C97" s="8"/>
      <c r="D97" s="8"/>
      <c r="E97" s="8"/>
      <c r="F97" s="73" t="s">
        <v>42</v>
      </c>
      <c r="G97" s="73"/>
      <c r="H97" s="79">
        <v>5000</v>
      </c>
    </row>
    <row r="98" spans="2:8" s="2" customFormat="1" ht="15.75">
      <c r="B98" s="8"/>
      <c r="C98" s="8"/>
      <c r="D98" s="8"/>
      <c r="E98" s="8"/>
      <c r="F98" s="73" t="s">
        <v>3</v>
      </c>
      <c r="G98" s="73"/>
      <c r="H98" s="79">
        <v>15000</v>
      </c>
    </row>
    <row r="99" spans="2:8" s="2" customFormat="1" ht="15.75">
      <c r="B99" s="8"/>
      <c r="C99" s="8" t="s">
        <v>44</v>
      </c>
      <c r="D99" s="8" t="s">
        <v>4</v>
      </c>
      <c r="E99" s="8"/>
      <c r="F99" s="73"/>
      <c r="G99" s="73"/>
      <c r="H99" s="74">
        <v>150000</v>
      </c>
    </row>
    <row r="100" spans="2:8" s="2" customFormat="1" ht="15.75">
      <c r="B100" s="8"/>
      <c r="C100" s="8" t="s">
        <v>45</v>
      </c>
      <c r="D100" s="8" t="s">
        <v>46</v>
      </c>
      <c r="E100" s="8"/>
      <c r="F100" s="73"/>
      <c r="G100" s="73"/>
      <c r="H100" s="74">
        <f>SUM(H101)</f>
        <v>500000</v>
      </c>
    </row>
    <row r="101" spans="2:9" s="2" customFormat="1" ht="15.75">
      <c r="B101" s="8"/>
      <c r="C101" s="8"/>
      <c r="D101" s="8"/>
      <c r="E101" s="8"/>
      <c r="F101" s="73" t="s">
        <v>220</v>
      </c>
      <c r="G101" s="73"/>
      <c r="H101" s="79">
        <v>500000</v>
      </c>
      <c r="I101" s="2" t="s">
        <v>282</v>
      </c>
    </row>
    <row r="102" spans="2:8" s="2" customFormat="1" ht="15.75">
      <c r="B102" s="8" t="s">
        <v>48</v>
      </c>
      <c r="C102" s="8"/>
      <c r="D102" s="8" t="s">
        <v>49</v>
      </c>
      <c r="E102" s="8"/>
      <c r="F102" s="73"/>
      <c r="G102" s="73"/>
      <c r="H102" s="85">
        <f>SUM(H103)</f>
        <v>160000</v>
      </c>
    </row>
    <row r="103" spans="2:8" s="2" customFormat="1" ht="15.75">
      <c r="B103" s="8"/>
      <c r="C103" s="8" t="s">
        <v>50</v>
      </c>
      <c r="D103" s="8" t="s">
        <v>51</v>
      </c>
      <c r="E103" s="8"/>
      <c r="F103" s="73"/>
      <c r="G103" s="73"/>
      <c r="H103" s="74">
        <v>160000</v>
      </c>
    </row>
    <row r="104" spans="1:8" s="48" customFormat="1" ht="15.75">
      <c r="A104" s="48" t="s">
        <v>172</v>
      </c>
      <c r="B104" s="57" t="s">
        <v>173</v>
      </c>
      <c r="C104" s="57"/>
      <c r="D104" s="57"/>
      <c r="E104" s="57"/>
      <c r="F104" s="75"/>
      <c r="G104" s="84"/>
      <c r="H104" s="77">
        <f>SUM(H105:H106)</f>
        <v>400000</v>
      </c>
    </row>
    <row r="105" spans="2:8" s="2" customFormat="1" ht="15.75">
      <c r="B105" s="8" t="s">
        <v>294</v>
      </c>
      <c r="C105" s="8"/>
      <c r="D105" s="8" t="s">
        <v>295</v>
      </c>
      <c r="E105" s="8"/>
      <c r="F105" s="73"/>
      <c r="G105" s="73"/>
      <c r="H105" s="74">
        <v>315000</v>
      </c>
    </row>
    <row r="106" spans="2:8" s="2" customFormat="1" ht="15.75">
      <c r="B106" s="8" t="s">
        <v>262</v>
      </c>
      <c r="C106" s="8"/>
      <c r="D106" s="8" t="s">
        <v>270</v>
      </c>
      <c r="E106" s="8"/>
      <c r="F106" s="73"/>
      <c r="G106" s="73"/>
      <c r="H106" s="74">
        <v>85000</v>
      </c>
    </row>
    <row r="107" spans="1:8" s="92" customFormat="1" ht="32.25" customHeight="1">
      <c r="A107" s="55" t="s">
        <v>75</v>
      </c>
      <c r="B107" s="143"/>
      <c r="C107" s="143"/>
      <c r="D107" s="143"/>
      <c r="E107" s="143"/>
      <c r="F107" s="144"/>
      <c r="G107" s="144"/>
      <c r="H107" s="91">
        <f>SUM(H108)</f>
        <v>288000</v>
      </c>
    </row>
    <row r="108" spans="1:8" s="48" customFormat="1" ht="15.75">
      <c r="A108" s="48" t="s">
        <v>52</v>
      </c>
      <c r="B108" s="57" t="s">
        <v>53</v>
      </c>
      <c r="C108" s="57"/>
      <c r="D108" s="57"/>
      <c r="E108" s="57"/>
      <c r="F108" s="75"/>
      <c r="G108" s="84"/>
      <c r="H108" s="77">
        <f>SUM(H109)</f>
        <v>288000</v>
      </c>
    </row>
    <row r="109" spans="2:8" s="2" customFormat="1" ht="15.75">
      <c r="B109" s="8"/>
      <c r="C109" s="8" t="s">
        <v>54</v>
      </c>
      <c r="D109" s="8" t="s">
        <v>55</v>
      </c>
      <c r="E109" s="8"/>
      <c r="F109" s="73"/>
      <c r="G109" s="73"/>
      <c r="H109" s="74">
        <f>SUM(H110)</f>
        <v>288000</v>
      </c>
    </row>
    <row r="110" spans="2:10" s="2" customFormat="1" ht="17.25" customHeight="1">
      <c r="B110" s="8"/>
      <c r="C110" s="8"/>
      <c r="D110" s="8"/>
      <c r="E110" s="8"/>
      <c r="F110" s="132" t="s">
        <v>76</v>
      </c>
      <c r="G110" s="132"/>
      <c r="H110" s="133">
        <v>288000</v>
      </c>
      <c r="J110" s="2">
        <v>287070</v>
      </c>
    </row>
    <row r="111" spans="1:8" s="48" customFormat="1" ht="33.75" customHeight="1">
      <c r="A111" s="55" t="s">
        <v>273</v>
      </c>
      <c r="B111" s="145"/>
      <c r="C111" s="145"/>
      <c r="D111" s="145"/>
      <c r="E111" s="145"/>
      <c r="F111" s="146"/>
      <c r="G111" s="146"/>
      <c r="H111" s="147">
        <f>SUM(H112)</f>
        <v>564000</v>
      </c>
    </row>
    <row r="112" spans="1:8" s="48" customFormat="1" ht="15.75">
      <c r="A112" s="48" t="s">
        <v>52</v>
      </c>
      <c r="B112" s="57" t="s">
        <v>53</v>
      </c>
      <c r="C112" s="57"/>
      <c r="D112" s="57"/>
      <c r="E112" s="57"/>
      <c r="F112" s="96"/>
      <c r="G112" s="148"/>
      <c r="H112" s="94">
        <f>SUM(H113)</f>
        <v>564000</v>
      </c>
    </row>
    <row r="113" spans="2:10" s="2" customFormat="1" ht="15.75">
      <c r="B113" s="8"/>
      <c r="C113" s="8" t="s">
        <v>54</v>
      </c>
      <c r="D113" s="8" t="s">
        <v>55</v>
      </c>
      <c r="E113" s="8"/>
      <c r="F113" s="93"/>
      <c r="G113" s="93"/>
      <c r="H113" s="95">
        <f>SUM(H114:H114)</f>
        <v>564000</v>
      </c>
      <c r="J113" s="2">
        <v>563676</v>
      </c>
    </row>
    <row r="114" spans="2:8" s="2" customFormat="1" ht="15.75" customHeight="1">
      <c r="B114" s="8"/>
      <c r="C114" s="8"/>
      <c r="D114" s="8"/>
      <c r="E114" s="8"/>
      <c r="F114" s="149" t="s">
        <v>274</v>
      </c>
      <c r="G114" s="149"/>
      <c r="H114" s="150">
        <v>564000</v>
      </c>
    </row>
    <row r="115" spans="1:8" s="92" customFormat="1" ht="31.5" customHeight="1">
      <c r="A115" s="55" t="s">
        <v>77</v>
      </c>
      <c r="B115" s="86"/>
      <c r="C115" s="86"/>
      <c r="D115" s="86"/>
      <c r="E115" s="86"/>
      <c r="F115" s="87"/>
      <c r="G115" s="87"/>
      <c r="H115" s="91">
        <f>SUM(H116)</f>
        <v>1000000</v>
      </c>
    </row>
    <row r="116" spans="1:8" s="48" customFormat="1" ht="15.75">
      <c r="A116" s="48" t="s">
        <v>23</v>
      </c>
      <c r="B116" s="57" t="s">
        <v>24</v>
      </c>
      <c r="C116" s="57"/>
      <c r="D116" s="57"/>
      <c r="E116" s="57"/>
      <c r="F116" s="75"/>
      <c r="G116" s="84"/>
      <c r="H116" s="77">
        <f>SUM(H117+H121+H123)</f>
        <v>1000000</v>
      </c>
    </row>
    <row r="117" spans="2:8" s="2" customFormat="1" ht="15.75">
      <c r="B117" s="8" t="s">
        <v>25</v>
      </c>
      <c r="C117" s="8"/>
      <c r="D117" s="8" t="s">
        <v>1</v>
      </c>
      <c r="E117" s="8"/>
      <c r="F117" s="78"/>
      <c r="G117" s="78"/>
      <c r="H117" s="85">
        <f>SUM(H118)</f>
        <v>600000</v>
      </c>
    </row>
    <row r="118" spans="2:8" s="2" customFormat="1" ht="15.75">
      <c r="B118" s="8"/>
      <c r="C118" s="8" t="s">
        <v>28</v>
      </c>
      <c r="D118" s="8" t="s">
        <v>78</v>
      </c>
      <c r="E118" s="8"/>
      <c r="F118" s="73"/>
      <c r="G118" s="73"/>
      <c r="H118" s="74">
        <f>SUM(H119:H120)</f>
        <v>600000</v>
      </c>
    </row>
    <row r="119" spans="1:8" s="2" customFormat="1" ht="15.75">
      <c r="A119" s="48"/>
      <c r="B119" s="46"/>
      <c r="C119" s="46"/>
      <c r="D119" s="80"/>
      <c r="E119" s="80"/>
      <c r="F119" s="73" t="s">
        <v>221</v>
      </c>
      <c r="G119" s="73"/>
      <c r="H119" s="79">
        <v>250000</v>
      </c>
    </row>
    <row r="120" spans="1:8" s="2" customFormat="1" ht="15.75">
      <c r="A120" s="48"/>
      <c r="B120" s="46"/>
      <c r="C120" s="46"/>
      <c r="D120" s="80"/>
      <c r="E120" s="80"/>
      <c r="F120" s="73" t="s">
        <v>8</v>
      </c>
      <c r="G120" s="73"/>
      <c r="H120" s="79">
        <v>350000</v>
      </c>
    </row>
    <row r="121" spans="2:8" s="2" customFormat="1" ht="15.75">
      <c r="B121" s="8" t="s">
        <v>38</v>
      </c>
      <c r="C121" s="8"/>
      <c r="D121" s="8" t="s">
        <v>39</v>
      </c>
      <c r="E121" s="8"/>
      <c r="F121" s="73"/>
      <c r="G121" s="73"/>
      <c r="H121" s="85">
        <f>SUM(H122)</f>
        <v>200000</v>
      </c>
    </row>
    <row r="122" spans="2:8" s="2" customFormat="1" ht="15.75">
      <c r="B122" s="8"/>
      <c r="C122" s="8" t="s">
        <v>44</v>
      </c>
      <c r="D122" s="8" t="s">
        <v>4</v>
      </c>
      <c r="E122" s="8"/>
      <c r="F122" s="73"/>
      <c r="G122" s="73"/>
      <c r="H122" s="74">
        <v>200000</v>
      </c>
    </row>
    <row r="123" spans="2:8" s="2" customFormat="1" ht="15.75">
      <c r="B123" s="8" t="s">
        <v>48</v>
      </c>
      <c r="C123" s="8"/>
      <c r="D123" s="8" t="s">
        <v>49</v>
      </c>
      <c r="E123" s="8"/>
      <c r="F123" s="73"/>
      <c r="G123" s="73"/>
      <c r="H123" s="85">
        <f>SUM(H124)</f>
        <v>200000</v>
      </c>
    </row>
    <row r="124" spans="2:8" s="2" customFormat="1" ht="15.75">
      <c r="B124" s="8"/>
      <c r="C124" s="8" t="s">
        <v>50</v>
      </c>
      <c r="D124" s="8" t="s">
        <v>51</v>
      </c>
      <c r="E124" s="8"/>
      <c r="F124" s="73"/>
      <c r="G124" s="73"/>
      <c r="H124" s="74">
        <v>200000</v>
      </c>
    </row>
    <row r="125" spans="1:8" s="92" customFormat="1" ht="32.25" customHeight="1">
      <c r="A125" s="252" t="s">
        <v>79</v>
      </c>
      <c r="B125" s="252"/>
      <c r="C125" s="252"/>
      <c r="D125" s="252"/>
      <c r="E125" s="252"/>
      <c r="F125" s="253"/>
      <c r="G125" s="87"/>
      <c r="H125" s="91">
        <f>SUM(H126)</f>
        <v>765000</v>
      </c>
    </row>
    <row r="126" spans="1:8" s="48" customFormat="1" ht="15.75">
      <c r="A126" s="48" t="s">
        <v>23</v>
      </c>
      <c r="B126" s="57" t="s">
        <v>24</v>
      </c>
      <c r="C126" s="57"/>
      <c r="D126" s="57"/>
      <c r="E126" s="57"/>
      <c r="F126" s="75"/>
      <c r="G126" s="84"/>
      <c r="H126" s="77">
        <f>SUM(H127+H130)</f>
        <v>765000</v>
      </c>
    </row>
    <row r="127" spans="2:8" s="2" customFormat="1" ht="15.75">
      <c r="B127" s="8" t="s">
        <v>38</v>
      </c>
      <c r="C127" s="8"/>
      <c r="D127" s="8" t="s">
        <v>39</v>
      </c>
      <c r="E127" s="8"/>
      <c r="F127" s="73"/>
      <c r="G127" s="73"/>
      <c r="H127" s="85">
        <f>SUM(H128)</f>
        <v>600000</v>
      </c>
    </row>
    <row r="128" spans="2:8" s="2" customFormat="1" ht="15.75">
      <c r="B128" s="8"/>
      <c r="C128" s="8" t="s">
        <v>40</v>
      </c>
      <c r="D128" s="8" t="s">
        <v>41</v>
      </c>
      <c r="E128" s="8"/>
      <c r="F128" s="73"/>
      <c r="G128" s="73"/>
      <c r="H128" s="74">
        <f>SUM(H129)</f>
        <v>600000</v>
      </c>
    </row>
    <row r="129" spans="2:8" s="2" customFormat="1" ht="15.75">
      <c r="B129" s="8"/>
      <c r="C129" s="8"/>
      <c r="D129" s="8"/>
      <c r="E129" s="8"/>
      <c r="F129" s="73" t="s">
        <v>42</v>
      </c>
      <c r="G129" s="73"/>
      <c r="H129" s="79">
        <v>600000</v>
      </c>
    </row>
    <row r="130" spans="2:8" s="2" customFormat="1" ht="15.75">
      <c r="B130" s="8" t="s">
        <v>48</v>
      </c>
      <c r="C130" s="8"/>
      <c r="D130" s="8" t="s">
        <v>49</v>
      </c>
      <c r="E130" s="8"/>
      <c r="F130" s="73"/>
      <c r="G130" s="73"/>
      <c r="H130" s="81">
        <f>SUM(H131)</f>
        <v>165000</v>
      </c>
    </row>
    <row r="131" spans="2:8" s="2" customFormat="1" ht="15.75">
      <c r="B131" s="8"/>
      <c r="C131" s="8" t="s">
        <v>50</v>
      </c>
      <c r="D131" s="8" t="s">
        <v>51</v>
      </c>
      <c r="E131" s="8"/>
      <c r="F131" s="73"/>
      <c r="G131" s="73"/>
      <c r="H131" s="74">
        <v>165000</v>
      </c>
    </row>
    <row r="132" spans="1:8" s="92" customFormat="1" ht="31.5" customHeight="1">
      <c r="A132" s="55" t="s">
        <v>80</v>
      </c>
      <c r="B132" s="152"/>
      <c r="C132" s="152"/>
      <c r="D132" s="152"/>
      <c r="E132" s="152"/>
      <c r="F132" s="153"/>
      <c r="G132" s="135">
        <v>1</v>
      </c>
      <c r="H132" s="91">
        <f>SUM(H133+H136+H138)</f>
        <v>4565000</v>
      </c>
    </row>
    <row r="133" spans="1:8" s="48" customFormat="1" ht="15.75">
      <c r="A133" s="48" t="s">
        <v>13</v>
      </c>
      <c r="B133" s="57" t="s">
        <v>5</v>
      </c>
      <c r="C133" s="57"/>
      <c r="D133" s="57"/>
      <c r="E133" s="57"/>
      <c r="F133" s="75"/>
      <c r="G133" s="84"/>
      <c r="H133" s="88">
        <f>SUM(H134)</f>
        <v>2762000</v>
      </c>
    </row>
    <row r="134" spans="2:8" s="2" customFormat="1" ht="15.75">
      <c r="B134" s="8" t="s">
        <v>14</v>
      </c>
      <c r="C134" s="8"/>
      <c r="D134" s="8" t="s">
        <v>15</v>
      </c>
      <c r="E134" s="8"/>
      <c r="F134" s="73"/>
      <c r="G134" s="73"/>
      <c r="H134" s="85">
        <f>SUM(H135)</f>
        <v>2762000</v>
      </c>
    </row>
    <row r="135" spans="2:8" s="2" customFormat="1" ht="15.75">
      <c r="B135" s="8"/>
      <c r="C135" s="8" t="s">
        <v>16</v>
      </c>
      <c r="D135" s="8" t="s">
        <v>17</v>
      </c>
      <c r="E135" s="8"/>
      <c r="F135" s="73"/>
      <c r="G135" s="73"/>
      <c r="H135" s="74">
        <v>2762000</v>
      </c>
    </row>
    <row r="136" spans="1:8" s="48" customFormat="1" ht="15.75" customHeight="1">
      <c r="A136" s="48" t="s">
        <v>21</v>
      </c>
      <c r="B136" s="57" t="s">
        <v>22</v>
      </c>
      <c r="C136" s="57"/>
      <c r="D136" s="57"/>
      <c r="E136" s="57"/>
      <c r="F136" s="75"/>
      <c r="G136" s="76"/>
      <c r="H136" s="77">
        <f>SUM(H137)</f>
        <v>539000</v>
      </c>
    </row>
    <row r="137" spans="2:8" s="2" customFormat="1" ht="15.75">
      <c r="B137" s="8"/>
      <c r="C137" s="8"/>
      <c r="D137" s="8" t="s">
        <v>10</v>
      </c>
      <c r="E137" s="8"/>
      <c r="F137" s="73"/>
      <c r="G137" s="73"/>
      <c r="H137" s="74">
        <v>539000</v>
      </c>
    </row>
    <row r="138" spans="1:8" s="48" customFormat="1" ht="15.75">
      <c r="A138" s="48" t="s">
        <v>23</v>
      </c>
      <c r="B138" s="57" t="s">
        <v>24</v>
      </c>
      <c r="C138" s="57"/>
      <c r="D138" s="57"/>
      <c r="E138" s="57"/>
      <c r="F138" s="75"/>
      <c r="G138" s="84"/>
      <c r="H138" s="77">
        <f>SUM(H139+H143+H148)</f>
        <v>1264000</v>
      </c>
    </row>
    <row r="139" spans="2:8" s="2" customFormat="1" ht="15.75">
      <c r="B139" s="8" t="s">
        <v>25</v>
      </c>
      <c r="C139" s="8"/>
      <c r="D139" s="8" t="s">
        <v>1</v>
      </c>
      <c r="E139" s="8"/>
      <c r="F139" s="78"/>
      <c r="G139" s="78"/>
      <c r="H139" s="85">
        <f>SUM(H140:H142)</f>
        <v>574000</v>
      </c>
    </row>
    <row r="140" spans="1:8" s="2" customFormat="1" ht="15.75">
      <c r="A140" s="48"/>
      <c r="B140" s="46"/>
      <c r="C140" s="46"/>
      <c r="D140" s="80"/>
      <c r="E140" s="80"/>
      <c r="F140" s="73" t="s">
        <v>221</v>
      </c>
      <c r="G140" s="73"/>
      <c r="H140" s="74">
        <v>350000</v>
      </c>
    </row>
    <row r="141" spans="1:8" s="2" customFormat="1" ht="15.75">
      <c r="A141" s="48"/>
      <c r="B141" s="46"/>
      <c r="C141" s="46"/>
      <c r="D141" s="80"/>
      <c r="E141" s="80"/>
      <c r="F141" s="73" t="s">
        <v>74</v>
      </c>
      <c r="G141" s="73"/>
      <c r="H141" s="74">
        <v>24000</v>
      </c>
    </row>
    <row r="142" spans="1:8" s="2" customFormat="1" ht="15.75">
      <c r="A142" s="48"/>
      <c r="B142" s="46"/>
      <c r="C142" s="46"/>
      <c r="D142" s="80"/>
      <c r="E142" s="80"/>
      <c r="F142" s="73" t="s">
        <v>8</v>
      </c>
      <c r="G142" s="73"/>
      <c r="H142" s="74">
        <v>200000</v>
      </c>
    </row>
    <row r="143" spans="2:8" s="2" customFormat="1" ht="15.75">
      <c r="B143" s="8" t="s">
        <v>38</v>
      </c>
      <c r="C143" s="8"/>
      <c r="D143" s="8" t="s">
        <v>39</v>
      </c>
      <c r="E143" s="8"/>
      <c r="F143" s="73"/>
      <c r="G143" s="73"/>
      <c r="H143" s="85">
        <f>SUM(H144+H145)</f>
        <v>440000</v>
      </c>
    </row>
    <row r="144" spans="2:8" s="2" customFormat="1" ht="15.75">
      <c r="B144" s="8"/>
      <c r="C144" s="8" t="s">
        <v>44</v>
      </c>
      <c r="D144" s="8" t="s">
        <v>4</v>
      </c>
      <c r="E144" s="8"/>
      <c r="F144" s="73"/>
      <c r="G144" s="73"/>
      <c r="H144" s="74">
        <v>200000</v>
      </c>
    </row>
    <row r="145" spans="2:8" s="2" customFormat="1" ht="15.75">
      <c r="B145" s="8"/>
      <c r="C145" s="8" t="s">
        <v>45</v>
      </c>
      <c r="D145" s="8" t="s">
        <v>46</v>
      </c>
      <c r="E145" s="8"/>
      <c r="F145" s="73"/>
      <c r="G145" s="73"/>
      <c r="H145" s="74">
        <f>SUM(H146:H147)</f>
        <v>240000</v>
      </c>
    </row>
    <row r="146" spans="2:8" s="2" customFormat="1" ht="15.75">
      <c r="B146" s="8"/>
      <c r="C146" s="8"/>
      <c r="D146" s="8"/>
      <c r="E146" s="8"/>
      <c r="F146" s="73" t="s">
        <v>220</v>
      </c>
      <c r="G146" s="73"/>
      <c r="H146" s="79">
        <v>40000</v>
      </c>
    </row>
    <row r="147" spans="2:8" s="2" customFormat="1" ht="15.75">
      <c r="B147" s="8"/>
      <c r="C147" s="8"/>
      <c r="D147" s="8"/>
      <c r="E147" s="8"/>
      <c r="F147" s="73" t="s">
        <v>218</v>
      </c>
      <c r="G147" s="73"/>
      <c r="H147" s="79">
        <v>200000</v>
      </c>
    </row>
    <row r="148" spans="2:8" s="2" customFormat="1" ht="15.75">
      <c r="B148" s="8" t="s">
        <v>48</v>
      </c>
      <c r="C148" s="8"/>
      <c r="D148" s="8" t="s">
        <v>49</v>
      </c>
      <c r="E148" s="8"/>
      <c r="F148" s="73"/>
      <c r="G148" s="73"/>
      <c r="H148" s="85">
        <f>SUM(H149)</f>
        <v>250000</v>
      </c>
    </row>
    <row r="149" spans="2:8" s="2" customFormat="1" ht="15.75">
      <c r="B149" s="8"/>
      <c r="C149" s="8" t="s">
        <v>50</v>
      </c>
      <c r="D149" s="8" t="s">
        <v>51</v>
      </c>
      <c r="E149" s="8"/>
      <c r="F149" s="73"/>
      <c r="G149" s="73"/>
      <c r="H149" s="79">
        <v>250000</v>
      </c>
    </row>
    <row r="150" spans="1:8" s="48" customFormat="1" ht="33" customHeight="1">
      <c r="A150" s="55" t="s">
        <v>81</v>
      </c>
      <c r="B150" s="89"/>
      <c r="C150" s="89"/>
      <c r="D150" s="89"/>
      <c r="E150" s="89"/>
      <c r="F150" s="90"/>
      <c r="G150" s="135">
        <v>4</v>
      </c>
      <c r="H150" s="83">
        <f>SUM(H151+H154)</f>
        <v>3758000</v>
      </c>
    </row>
    <row r="151" spans="1:8" s="48" customFormat="1" ht="15.75">
      <c r="A151" s="48" t="s">
        <v>13</v>
      </c>
      <c r="B151" s="46" t="s">
        <v>5</v>
      </c>
      <c r="C151" s="46"/>
      <c r="D151" s="46"/>
      <c r="E151" s="46"/>
      <c r="F151" s="84"/>
      <c r="G151" s="84"/>
      <c r="H151" s="88">
        <f>SUM(H152)</f>
        <v>3424000</v>
      </c>
    </row>
    <row r="152" spans="2:8" s="2" customFormat="1" ht="15.75">
      <c r="B152" s="8" t="s">
        <v>14</v>
      </c>
      <c r="C152" s="8"/>
      <c r="D152" s="8" t="s">
        <v>15</v>
      </c>
      <c r="E152" s="8"/>
      <c r="F152" s="73"/>
      <c r="G152" s="73"/>
      <c r="H152" s="81">
        <f>SUM(H153)</f>
        <v>3424000</v>
      </c>
    </row>
    <row r="153" spans="2:8" s="2" customFormat="1" ht="15.75">
      <c r="B153" s="8"/>
      <c r="C153" s="8" t="s">
        <v>16</v>
      </c>
      <c r="D153" s="8" t="s">
        <v>17</v>
      </c>
      <c r="E153" s="8"/>
      <c r="F153" s="73"/>
      <c r="G153" s="73"/>
      <c r="H153" s="74">
        <v>3424000</v>
      </c>
    </row>
    <row r="154" spans="1:8" s="48" customFormat="1" ht="15.75" customHeight="1">
      <c r="A154" s="48" t="s">
        <v>21</v>
      </c>
      <c r="B154" s="57" t="s">
        <v>22</v>
      </c>
      <c r="C154" s="57"/>
      <c r="D154" s="57"/>
      <c r="E154" s="57"/>
      <c r="F154" s="75"/>
      <c r="G154" s="76"/>
      <c r="H154" s="88">
        <f>SUM(H155)</f>
        <v>334000</v>
      </c>
    </row>
    <row r="155" spans="2:8" s="2" customFormat="1" ht="15.75">
      <c r="B155" s="8"/>
      <c r="C155" s="8"/>
      <c r="D155" s="8" t="s">
        <v>10</v>
      </c>
      <c r="E155" s="8"/>
      <c r="F155" s="73"/>
      <c r="G155" s="73"/>
      <c r="H155" s="74">
        <v>334000</v>
      </c>
    </row>
    <row r="156" spans="1:8" s="48" customFormat="1" ht="31.5" customHeight="1">
      <c r="A156" s="55" t="s">
        <v>228</v>
      </c>
      <c r="B156" s="89"/>
      <c r="C156" s="89"/>
      <c r="D156" s="89"/>
      <c r="E156" s="89"/>
      <c r="F156" s="90"/>
      <c r="G156" s="90"/>
      <c r="H156" s="83">
        <f>SUM(H157)</f>
        <v>500000</v>
      </c>
    </row>
    <row r="157" spans="1:8" s="48" customFormat="1" ht="15.75">
      <c r="A157" s="48" t="s">
        <v>52</v>
      </c>
      <c r="B157" s="57" t="s">
        <v>53</v>
      </c>
      <c r="C157" s="57"/>
      <c r="D157" s="57"/>
      <c r="E157" s="57"/>
      <c r="F157" s="75"/>
      <c r="G157" s="84"/>
      <c r="H157" s="88">
        <f>SUM(H158)</f>
        <v>500000</v>
      </c>
    </row>
    <row r="158" spans="2:8" s="2" customFormat="1" ht="15.75">
      <c r="B158" s="8"/>
      <c r="C158" s="8" t="s">
        <v>54</v>
      </c>
      <c r="D158" s="8" t="s">
        <v>55</v>
      </c>
      <c r="E158" s="8"/>
      <c r="F158" s="73"/>
      <c r="G158" s="73"/>
      <c r="H158" s="74">
        <f>SUM(H159)</f>
        <v>500000</v>
      </c>
    </row>
    <row r="159" spans="2:8" s="2" customFormat="1" ht="15.75">
      <c r="B159" s="8"/>
      <c r="C159" s="8"/>
      <c r="D159" s="8"/>
      <c r="E159" s="8"/>
      <c r="F159" s="73" t="s">
        <v>227</v>
      </c>
      <c r="G159" s="73"/>
      <c r="H159" s="79">
        <v>500000</v>
      </c>
    </row>
    <row r="160" spans="1:8" s="92" customFormat="1" ht="30.75" customHeight="1">
      <c r="A160" s="55" t="s">
        <v>86</v>
      </c>
      <c r="B160" s="89"/>
      <c r="C160" s="89"/>
      <c r="D160" s="89"/>
      <c r="E160" s="89"/>
      <c r="F160" s="90"/>
      <c r="G160" s="90"/>
      <c r="H160" s="91">
        <f>SUM(H161)</f>
        <v>2100000</v>
      </c>
    </row>
    <row r="161" spans="1:8" s="48" customFormat="1" ht="15.75">
      <c r="A161" s="48" t="s">
        <v>82</v>
      </c>
      <c r="B161" s="57" t="s">
        <v>83</v>
      </c>
      <c r="C161" s="57"/>
      <c r="D161" s="57"/>
      <c r="E161" s="57"/>
      <c r="F161" s="75"/>
      <c r="G161" s="134"/>
      <c r="H161" s="77">
        <f>SUM(H162)</f>
        <v>2100000</v>
      </c>
    </row>
    <row r="162" spans="2:8" s="2" customFormat="1" ht="15.75">
      <c r="B162" s="8" t="s">
        <v>84</v>
      </c>
      <c r="C162" s="8"/>
      <c r="D162" s="8" t="s">
        <v>85</v>
      </c>
      <c r="E162" s="8"/>
      <c r="F162" s="73"/>
      <c r="G162" s="79"/>
      <c r="H162" s="85">
        <f>SUM(H163:H163)</f>
        <v>2100000</v>
      </c>
    </row>
    <row r="163" spans="2:8" s="2" customFormat="1" ht="15.75">
      <c r="B163" s="8"/>
      <c r="C163" s="8"/>
      <c r="D163" s="8"/>
      <c r="E163" s="8"/>
      <c r="F163" s="73" t="s">
        <v>272</v>
      </c>
      <c r="G163" s="79"/>
      <c r="H163" s="79">
        <v>2100000</v>
      </c>
    </row>
    <row r="164" spans="1:8" s="2" customFormat="1" ht="31.5" customHeight="1">
      <c r="A164" s="226" t="s">
        <v>283</v>
      </c>
      <c r="B164" s="67"/>
      <c r="C164" s="67"/>
      <c r="D164" s="67"/>
      <c r="E164" s="67"/>
      <c r="F164" s="227"/>
      <c r="G164" s="227"/>
      <c r="H164" s="228">
        <f>SUM(H165)</f>
        <v>667000</v>
      </c>
    </row>
    <row r="165" spans="1:9" s="2" customFormat="1" ht="15.75">
      <c r="A165" s="48" t="s">
        <v>23</v>
      </c>
      <c r="B165" s="57" t="s">
        <v>24</v>
      </c>
      <c r="C165" s="57"/>
      <c r="D165" s="57"/>
      <c r="E165" s="57"/>
      <c r="F165" s="96"/>
      <c r="G165" s="148"/>
      <c r="H165" s="94">
        <f>SUM(H166,H169)</f>
        <v>667000</v>
      </c>
      <c r="I165" s="231"/>
    </row>
    <row r="166" spans="2:9" s="2" customFormat="1" ht="15.75">
      <c r="B166" s="8" t="s">
        <v>25</v>
      </c>
      <c r="C166" s="8"/>
      <c r="D166" s="8" t="s">
        <v>1</v>
      </c>
      <c r="E166" s="8"/>
      <c r="F166" s="93"/>
      <c r="G166" s="93"/>
      <c r="H166" s="229">
        <f>SUM(H167)</f>
        <v>525000</v>
      </c>
      <c r="I166" s="232"/>
    </row>
    <row r="167" spans="2:9" s="2" customFormat="1" ht="15.75">
      <c r="B167" s="8"/>
      <c r="C167" s="8" t="s">
        <v>28</v>
      </c>
      <c r="D167" s="8" t="s">
        <v>29</v>
      </c>
      <c r="E167" s="8"/>
      <c r="F167" s="93"/>
      <c r="G167" s="93"/>
      <c r="H167" s="95">
        <f>SUM(H168)</f>
        <v>525000</v>
      </c>
      <c r="I167" s="233"/>
    </row>
    <row r="168" spans="1:9" s="2" customFormat="1" ht="15.75">
      <c r="A168" s="29"/>
      <c r="B168" s="130"/>
      <c r="C168" s="130"/>
      <c r="D168" s="130"/>
      <c r="E168" s="130"/>
      <c r="F168" s="93" t="s">
        <v>8</v>
      </c>
      <c r="G168" s="93"/>
      <c r="H168" s="230">
        <v>525000</v>
      </c>
      <c r="I168" s="234"/>
    </row>
    <row r="169" spans="1:9" s="2" customFormat="1" ht="15.75">
      <c r="A169" s="29"/>
      <c r="B169" s="8" t="s">
        <v>48</v>
      </c>
      <c r="C169" s="8"/>
      <c r="D169" s="8" t="s">
        <v>49</v>
      </c>
      <c r="E169" s="8"/>
      <c r="F169" s="93"/>
      <c r="G169" s="93"/>
      <c r="H169" s="229">
        <f>SUM(H170)</f>
        <v>142000</v>
      </c>
      <c r="I169" s="233"/>
    </row>
    <row r="170" spans="1:9" s="2" customFormat="1" ht="15.75">
      <c r="A170" s="29"/>
      <c r="B170" s="130"/>
      <c r="C170" s="130" t="s">
        <v>50</v>
      </c>
      <c r="D170" s="130" t="s">
        <v>51</v>
      </c>
      <c r="E170" s="130"/>
      <c r="F170" s="93"/>
      <c r="G170" s="93"/>
      <c r="H170" s="95">
        <v>142000</v>
      </c>
      <c r="I170" s="234"/>
    </row>
    <row r="171" spans="1:8" s="92" customFormat="1" ht="31.5" customHeight="1">
      <c r="A171" s="55" t="s">
        <v>135</v>
      </c>
      <c r="B171" s="89"/>
      <c r="C171" s="89"/>
      <c r="D171" s="89"/>
      <c r="E171" s="89"/>
      <c r="F171" s="90"/>
      <c r="G171" s="90"/>
      <c r="H171" s="91">
        <f>SUM(H172)</f>
        <v>120000</v>
      </c>
    </row>
    <row r="172" spans="1:8" s="48" customFormat="1" ht="15.75">
      <c r="A172" s="48" t="s">
        <v>23</v>
      </c>
      <c r="B172" s="57" t="s">
        <v>24</v>
      </c>
      <c r="C172" s="57"/>
      <c r="D172" s="57"/>
      <c r="E172" s="57"/>
      <c r="F172" s="75"/>
      <c r="G172" s="84"/>
      <c r="H172" s="88">
        <f>SUM(H176+H181+H179+H173)</f>
        <v>120000</v>
      </c>
    </row>
    <row r="173" spans="2:8" s="2" customFormat="1" ht="15.75">
      <c r="B173" s="8" t="s">
        <v>25</v>
      </c>
      <c r="C173" s="8"/>
      <c r="D173" s="8" t="s">
        <v>1</v>
      </c>
      <c r="E173" s="8"/>
      <c r="F173" s="78"/>
      <c r="G173" s="78"/>
      <c r="H173" s="85">
        <f>SUM(H174)</f>
        <v>10000</v>
      </c>
    </row>
    <row r="174" spans="2:8" s="2" customFormat="1" ht="15.75">
      <c r="B174" s="8"/>
      <c r="C174" s="8" t="s">
        <v>28</v>
      </c>
      <c r="D174" s="8" t="s">
        <v>78</v>
      </c>
      <c r="E174" s="8"/>
      <c r="F174" s="73"/>
      <c r="G174" s="73"/>
      <c r="H174" s="74">
        <f>SUM(H175:H175)</f>
        <v>10000</v>
      </c>
    </row>
    <row r="175" spans="1:8" s="2" customFormat="1" ht="15.75">
      <c r="A175" s="48"/>
      <c r="B175" s="46"/>
      <c r="C175" s="46"/>
      <c r="D175" s="80"/>
      <c r="E175" s="80"/>
      <c r="F175" s="73" t="s">
        <v>8</v>
      </c>
      <c r="G175" s="73"/>
      <c r="H175" s="79">
        <v>10000</v>
      </c>
    </row>
    <row r="176" spans="2:8" s="2" customFormat="1" ht="15.75">
      <c r="B176" s="8" t="s">
        <v>32</v>
      </c>
      <c r="C176" s="8"/>
      <c r="D176" s="8" t="s">
        <v>33</v>
      </c>
      <c r="E176" s="8"/>
      <c r="F176" s="73"/>
      <c r="G176" s="73"/>
      <c r="H176" s="81">
        <f>SUM(H177)</f>
        <v>50000</v>
      </c>
    </row>
    <row r="177" spans="2:8" s="2" customFormat="1" ht="15.75">
      <c r="B177" s="8"/>
      <c r="C177" s="8" t="s">
        <v>34</v>
      </c>
      <c r="D177" s="8" t="s">
        <v>35</v>
      </c>
      <c r="E177" s="8"/>
      <c r="F177" s="73"/>
      <c r="G177" s="73"/>
      <c r="H177" s="74">
        <f>SUM(H178:H178)</f>
        <v>50000</v>
      </c>
    </row>
    <row r="178" spans="2:8" s="2" customFormat="1" ht="15.75">
      <c r="B178" s="8"/>
      <c r="C178" s="8"/>
      <c r="D178" s="8"/>
      <c r="E178" s="8"/>
      <c r="F178" s="73" t="s">
        <v>68</v>
      </c>
      <c r="G178" s="73"/>
      <c r="H178" s="79">
        <v>50000</v>
      </c>
    </row>
    <row r="179" spans="2:8" s="2" customFormat="1" ht="15.75">
      <c r="B179" s="8" t="s">
        <v>38</v>
      </c>
      <c r="C179" s="8"/>
      <c r="D179" s="8" t="s">
        <v>39</v>
      </c>
      <c r="E179" s="8"/>
      <c r="F179" s="73"/>
      <c r="G179" s="73"/>
      <c r="H179" s="85">
        <f>SUM(H180)</f>
        <v>40000</v>
      </c>
    </row>
    <row r="180" spans="2:8" s="2" customFormat="1" ht="15.75">
      <c r="B180" s="8"/>
      <c r="C180" s="8" t="s">
        <v>44</v>
      </c>
      <c r="D180" s="8" t="s">
        <v>4</v>
      </c>
      <c r="E180" s="8"/>
      <c r="F180" s="73"/>
      <c r="G180" s="73"/>
      <c r="H180" s="74">
        <v>40000</v>
      </c>
    </row>
    <row r="181" spans="2:8" s="2" customFormat="1" ht="15.75">
      <c r="B181" s="8" t="s">
        <v>48</v>
      </c>
      <c r="C181" s="8"/>
      <c r="D181" s="8" t="s">
        <v>49</v>
      </c>
      <c r="E181" s="8"/>
      <c r="F181" s="73"/>
      <c r="G181" s="73"/>
      <c r="H181" s="81">
        <f>SUM(H182)</f>
        <v>20000</v>
      </c>
    </row>
    <row r="182" spans="2:8" s="2" customFormat="1" ht="15.75">
      <c r="B182" s="8"/>
      <c r="C182" s="8" t="s">
        <v>50</v>
      </c>
      <c r="D182" s="8" t="s">
        <v>51</v>
      </c>
      <c r="E182" s="8"/>
      <c r="F182" s="73"/>
      <c r="G182" s="73"/>
      <c r="H182" s="74">
        <v>20000</v>
      </c>
    </row>
    <row r="183" spans="1:8" s="92" customFormat="1" ht="31.5" customHeight="1">
      <c r="A183" s="55" t="s">
        <v>136</v>
      </c>
      <c r="B183" s="89"/>
      <c r="C183" s="89"/>
      <c r="D183" s="89"/>
      <c r="E183" s="89"/>
      <c r="F183" s="90"/>
      <c r="G183" s="90"/>
      <c r="H183" s="91">
        <f>SUM(H184+H198)</f>
        <v>7335000</v>
      </c>
    </row>
    <row r="184" spans="1:8" s="48" customFormat="1" ht="15.75">
      <c r="A184" s="48" t="s">
        <v>23</v>
      </c>
      <c r="B184" s="57" t="s">
        <v>24</v>
      </c>
      <c r="C184" s="57"/>
      <c r="D184" s="57"/>
      <c r="E184" s="57"/>
      <c r="F184" s="75"/>
      <c r="G184" s="84"/>
      <c r="H184" s="88">
        <f>SUM(H185+H188+H196)</f>
        <v>4335000</v>
      </c>
    </row>
    <row r="185" spans="2:8" s="2" customFormat="1" ht="15.75">
      <c r="B185" s="8" t="s">
        <v>25</v>
      </c>
      <c r="C185" s="8"/>
      <c r="D185" s="8" t="s">
        <v>1</v>
      </c>
      <c r="E185" s="8"/>
      <c r="F185" s="78"/>
      <c r="G185" s="78"/>
      <c r="H185" s="81">
        <f>SUM(+H186)</f>
        <v>1500000</v>
      </c>
    </row>
    <row r="186" spans="2:8" s="2" customFormat="1" ht="15.75">
      <c r="B186" s="8"/>
      <c r="C186" s="8" t="s">
        <v>28</v>
      </c>
      <c r="D186" s="8" t="s">
        <v>29</v>
      </c>
      <c r="E186" s="8"/>
      <c r="F186" s="73"/>
      <c r="G186" s="73"/>
      <c r="H186" s="74">
        <f>SUM(H187:H187)</f>
        <v>1500000</v>
      </c>
    </row>
    <row r="187" spans="1:8" s="2" customFormat="1" ht="15.75">
      <c r="A187" s="48"/>
      <c r="B187" s="46"/>
      <c r="C187" s="46"/>
      <c r="D187" s="80"/>
      <c r="E187" s="80"/>
      <c r="F187" s="73" t="s">
        <v>8</v>
      </c>
      <c r="G187" s="73"/>
      <c r="H187" s="79">
        <v>1500000</v>
      </c>
    </row>
    <row r="188" spans="2:8" s="2" customFormat="1" ht="15.75">
      <c r="B188" s="8" t="s">
        <v>38</v>
      </c>
      <c r="C188" s="8"/>
      <c r="D188" s="8" t="s">
        <v>39</v>
      </c>
      <c r="E188" s="8"/>
      <c r="F188" s="73"/>
      <c r="G188" s="73"/>
      <c r="H188" s="81">
        <f>SUM(H189+H193+H194)</f>
        <v>2185000</v>
      </c>
    </row>
    <row r="189" spans="2:8" s="2" customFormat="1" ht="15.75">
      <c r="B189" s="8"/>
      <c r="C189" s="8" t="s">
        <v>40</v>
      </c>
      <c r="D189" s="8" t="s">
        <v>41</v>
      </c>
      <c r="E189" s="8"/>
      <c r="F189" s="73"/>
      <c r="G189" s="73"/>
      <c r="H189" s="74">
        <f>SUM(H190:H192)</f>
        <v>385000</v>
      </c>
    </row>
    <row r="190" spans="2:8" s="2" customFormat="1" ht="15.75">
      <c r="B190" s="8"/>
      <c r="C190" s="8"/>
      <c r="D190" s="8"/>
      <c r="E190" s="8"/>
      <c r="F190" s="73" t="s">
        <v>42</v>
      </c>
      <c r="G190" s="73"/>
      <c r="H190" s="79">
        <v>90000</v>
      </c>
    </row>
    <row r="191" spans="2:8" s="2" customFormat="1" ht="15.75">
      <c r="B191" s="8"/>
      <c r="C191" s="8"/>
      <c r="D191" s="8"/>
      <c r="E191" s="8"/>
      <c r="F191" s="73" t="s">
        <v>43</v>
      </c>
      <c r="G191" s="73"/>
      <c r="H191" s="79">
        <v>265000</v>
      </c>
    </row>
    <row r="192" spans="2:8" s="2" customFormat="1" ht="15.75">
      <c r="B192" s="8"/>
      <c r="C192" s="8"/>
      <c r="D192" s="8"/>
      <c r="E192" s="8"/>
      <c r="F192" s="73" t="s">
        <v>3</v>
      </c>
      <c r="G192" s="73"/>
      <c r="H192" s="79">
        <v>30000</v>
      </c>
    </row>
    <row r="193" spans="2:8" s="2" customFormat="1" ht="15.75">
      <c r="B193" s="8"/>
      <c r="C193" s="8" t="s">
        <v>44</v>
      </c>
      <c r="D193" s="8" t="s">
        <v>4</v>
      </c>
      <c r="E193" s="8"/>
      <c r="F193" s="73"/>
      <c r="G193" s="73"/>
      <c r="H193" s="79">
        <v>300000</v>
      </c>
    </row>
    <row r="194" spans="2:8" s="2" customFormat="1" ht="15.75">
      <c r="B194" s="8"/>
      <c r="C194" s="8" t="s">
        <v>45</v>
      </c>
      <c r="D194" s="8" t="s">
        <v>46</v>
      </c>
      <c r="E194" s="8"/>
      <c r="F194" s="73"/>
      <c r="G194" s="73"/>
      <c r="H194" s="74">
        <f>SUM(H195:H195)</f>
        <v>1500000</v>
      </c>
    </row>
    <row r="195" spans="2:8" s="2" customFormat="1" ht="15.75">
      <c r="B195" s="8"/>
      <c r="C195" s="8"/>
      <c r="D195" s="8"/>
      <c r="E195" s="8"/>
      <c r="F195" s="73" t="s">
        <v>220</v>
      </c>
      <c r="G195" s="73"/>
      <c r="H195" s="79">
        <v>1500000</v>
      </c>
    </row>
    <row r="196" spans="2:8" s="2" customFormat="1" ht="15.75">
      <c r="B196" s="8" t="s">
        <v>48</v>
      </c>
      <c r="C196" s="8"/>
      <c r="D196" s="8" t="s">
        <v>49</v>
      </c>
      <c r="E196" s="8"/>
      <c r="F196" s="73"/>
      <c r="G196" s="73"/>
      <c r="H196" s="81">
        <f>SUM(H197)</f>
        <v>650000</v>
      </c>
    </row>
    <row r="197" spans="1:8" s="2" customFormat="1" ht="15.75">
      <c r="A197" s="29"/>
      <c r="B197" s="130"/>
      <c r="C197" s="130" t="s">
        <v>50</v>
      </c>
      <c r="D197" s="130" t="s">
        <v>51</v>
      </c>
      <c r="E197" s="130"/>
      <c r="F197" s="130"/>
      <c r="G197" s="130"/>
      <c r="H197" s="139">
        <v>650000</v>
      </c>
    </row>
    <row r="198" spans="1:8" s="48" customFormat="1" ht="15.75">
      <c r="A198" s="48" t="s">
        <v>152</v>
      </c>
      <c r="B198" s="57" t="s">
        <v>153</v>
      </c>
      <c r="C198" s="57"/>
      <c r="D198" s="57"/>
      <c r="E198" s="57"/>
      <c r="F198" s="96"/>
      <c r="G198" s="97"/>
      <c r="H198" s="94">
        <f>SUM(H199:H200)</f>
        <v>3000000</v>
      </c>
    </row>
    <row r="199" spans="2:8" s="2" customFormat="1" ht="15.75">
      <c r="B199" s="8" t="s">
        <v>242</v>
      </c>
      <c r="C199" s="8"/>
      <c r="D199" s="8" t="s">
        <v>243</v>
      </c>
      <c r="E199" s="8"/>
      <c r="F199" s="93"/>
      <c r="G199" s="98"/>
      <c r="H199" s="95">
        <v>2365000</v>
      </c>
    </row>
    <row r="200" spans="1:8" s="2" customFormat="1" ht="15.75">
      <c r="A200" s="29"/>
      <c r="B200" s="130" t="s">
        <v>244</v>
      </c>
      <c r="C200" s="130"/>
      <c r="D200" s="130" t="s">
        <v>245</v>
      </c>
      <c r="E200" s="130"/>
      <c r="F200" s="93"/>
      <c r="G200" s="98"/>
      <c r="H200" s="95">
        <v>635000</v>
      </c>
    </row>
    <row r="201" spans="1:9" s="48" customFormat="1" ht="30.75" customHeight="1">
      <c r="A201" s="226" t="s">
        <v>284</v>
      </c>
      <c r="B201" s="67"/>
      <c r="C201" s="67"/>
      <c r="D201" s="67"/>
      <c r="E201" s="67"/>
      <c r="F201" s="227"/>
      <c r="G201" s="227"/>
      <c r="H201" s="228">
        <f>SUM(H202)</f>
        <v>20000</v>
      </c>
      <c r="I201" s="2"/>
    </row>
    <row r="202" spans="1:9" s="48" customFormat="1" ht="15.75">
      <c r="A202" s="48" t="s">
        <v>52</v>
      </c>
      <c r="B202" s="57" t="s">
        <v>53</v>
      </c>
      <c r="C202" s="57"/>
      <c r="D202" s="57"/>
      <c r="E202" s="57"/>
      <c r="F202" s="96"/>
      <c r="G202" s="148"/>
      <c r="H202" s="94">
        <f>SUM(H203)</f>
        <v>20000</v>
      </c>
      <c r="I202" s="231"/>
    </row>
    <row r="203" spans="2:9" s="2" customFormat="1" ht="15.75">
      <c r="B203" s="8"/>
      <c r="C203" s="8" t="s">
        <v>260</v>
      </c>
      <c r="D203" s="8" t="s">
        <v>261</v>
      </c>
      <c r="E203" s="8"/>
      <c r="F203" s="93"/>
      <c r="G203" s="98"/>
      <c r="H203" s="95">
        <f>SUM(H204)</f>
        <v>20000</v>
      </c>
      <c r="I203" s="233"/>
    </row>
    <row r="204" spans="2:9" s="2" customFormat="1" ht="15.75">
      <c r="B204" s="8"/>
      <c r="C204" s="8"/>
      <c r="D204" s="8"/>
      <c r="E204" s="8"/>
      <c r="F204" s="93" t="s">
        <v>285</v>
      </c>
      <c r="G204" s="98"/>
      <c r="H204" s="230">
        <v>20000</v>
      </c>
      <c r="I204" s="234" t="s">
        <v>297</v>
      </c>
    </row>
    <row r="205" spans="1:9" s="48" customFormat="1" ht="30.75" customHeight="1">
      <c r="A205" s="226" t="s">
        <v>286</v>
      </c>
      <c r="B205" s="67"/>
      <c r="C205" s="67"/>
      <c r="D205" s="67"/>
      <c r="E205" s="67"/>
      <c r="F205" s="227"/>
      <c r="G205" s="227"/>
      <c r="H205" s="228">
        <f>SUM(H206)</f>
        <v>20000</v>
      </c>
      <c r="I205" s="2"/>
    </row>
    <row r="206" spans="1:9" s="48" customFormat="1" ht="15.75">
      <c r="A206" s="48" t="s">
        <v>52</v>
      </c>
      <c r="B206" s="57" t="s">
        <v>53</v>
      </c>
      <c r="C206" s="57"/>
      <c r="D206" s="57"/>
      <c r="E206" s="57"/>
      <c r="F206" s="96"/>
      <c r="G206" s="148"/>
      <c r="H206" s="94">
        <f>SUM(H207)</f>
        <v>20000</v>
      </c>
      <c r="I206" s="231"/>
    </row>
    <row r="207" spans="2:9" s="2" customFormat="1" ht="15.75">
      <c r="B207" s="8"/>
      <c r="C207" s="8" t="s">
        <v>260</v>
      </c>
      <c r="D207" s="8" t="s">
        <v>261</v>
      </c>
      <c r="E207" s="8"/>
      <c r="F207" s="93"/>
      <c r="G207" s="98"/>
      <c r="H207" s="95">
        <f>SUM(H208)</f>
        <v>20000</v>
      </c>
      <c r="I207" s="233"/>
    </row>
    <row r="208" spans="2:9" s="2" customFormat="1" ht="15.75">
      <c r="B208" s="8"/>
      <c r="C208" s="8"/>
      <c r="D208" s="8"/>
      <c r="E208" s="8"/>
      <c r="F208" s="93" t="s">
        <v>285</v>
      </c>
      <c r="G208" s="98"/>
      <c r="H208" s="230">
        <v>20000</v>
      </c>
      <c r="I208" s="234" t="s">
        <v>298</v>
      </c>
    </row>
    <row r="209" spans="1:8" s="92" customFormat="1" ht="30.75" customHeight="1">
      <c r="A209" s="55" t="s">
        <v>277</v>
      </c>
      <c r="B209" s="152"/>
      <c r="C209" s="152"/>
      <c r="D209" s="152"/>
      <c r="E209" s="152"/>
      <c r="F209" s="156"/>
      <c r="G209" s="135">
        <f>SUM(G8+G132+G150)</f>
        <v>6</v>
      </c>
      <c r="H209" s="91">
        <f>SUM(H8+H56+H60+H90+H107+H115+H125+H132+H150+H160+H171+H183+H53+H86+H156+H111+H164+H201+H205)</f>
        <v>82364000</v>
      </c>
    </row>
    <row r="210" spans="1:8" s="32" customFormat="1" ht="15.75">
      <c r="A210" s="34"/>
      <c r="B210" s="23"/>
      <c r="C210" s="23"/>
      <c r="D210" s="23"/>
      <c r="E210" s="23"/>
      <c r="F210" s="23"/>
      <c r="G210" s="23"/>
      <c r="H210" s="23"/>
    </row>
    <row r="211" spans="6:8" ht="15.75">
      <c r="F211" s="45"/>
      <c r="G211" s="140" t="s">
        <v>13</v>
      </c>
      <c r="H211" s="140">
        <f>H9+H133+H151+H61</f>
        <v>12759000</v>
      </c>
    </row>
    <row r="212" spans="6:8" ht="15.75">
      <c r="F212" s="45"/>
      <c r="G212" s="140" t="s">
        <v>21</v>
      </c>
      <c r="H212" s="140">
        <f>H15+H136+H154+H64</f>
        <v>2156000</v>
      </c>
    </row>
    <row r="213" spans="6:8" ht="15.75">
      <c r="F213" s="45"/>
      <c r="G213" s="140" t="s">
        <v>23</v>
      </c>
      <c r="H213" s="140">
        <f>H17+H66+H91+H116+H126+H138+H172+H184+H165</f>
        <v>16147000</v>
      </c>
    </row>
    <row r="214" spans="6:8" ht="15.75">
      <c r="F214" s="45"/>
      <c r="G214" s="140" t="s">
        <v>82</v>
      </c>
      <c r="H214" s="140">
        <f>H161</f>
        <v>2100000</v>
      </c>
    </row>
    <row r="215" spans="6:8" ht="15.75">
      <c r="F215" s="45"/>
      <c r="G215" s="140" t="s">
        <v>52</v>
      </c>
      <c r="H215" s="140">
        <f>H46+H87+H108+H112+H157+H202+H206</f>
        <v>14858000</v>
      </c>
    </row>
    <row r="216" spans="6:8" ht="15.75">
      <c r="F216" s="45"/>
      <c r="G216" s="140" t="s">
        <v>172</v>
      </c>
      <c r="H216" s="140">
        <f>H80+H104</f>
        <v>1150000</v>
      </c>
    </row>
    <row r="217" spans="6:8" ht="15.75">
      <c r="F217" s="45"/>
      <c r="G217" s="140" t="s">
        <v>152</v>
      </c>
      <c r="H217" s="140">
        <f>H198+H83</f>
        <v>9112000</v>
      </c>
    </row>
    <row r="218" spans="6:8" ht="15.75">
      <c r="F218" s="45"/>
      <c r="G218" s="140" t="s">
        <v>70</v>
      </c>
      <c r="H218" s="140">
        <f>H57+H54</f>
        <v>24082000</v>
      </c>
    </row>
    <row r="219" spans="1:8" s="92" customFormat="1" ht="15.75">
      <c r="A219" s="48"/>
      <c r="B219" s="46"/>
      <c r="C219" s="46"/>
      <c r="D219" s="46"/>
      <c r="E219" s="46"/>
      <c r="F219" s="25"/>
      <c r="G219" s="25"/>
      <c r="H219" s="66">
        <f>SUM(H211:H218)</f>
        <v>82364000</v>
      </c>
    </row>
    <row r="220" spans="6:8" ht="15.75">
      <c r="F220" s="25"/>
      <c r="G220" s="25"/>
      <c r="H220" s="25"/>
    </row>
  </sheetData>
  <sheetProtection selectLockedCells="1" selectUnlockedCells="1"/>
  <mergeCells count="11">
    <mergeCell ref="A90:F90"/>
    <mergeCell ref="A60:F60"/>
    <mergeCell ref="A8:F8"/>
    <mergeCell ref="A56:F56"/>
    <mergeCell ref="A125:F125"/>
    <mergeCell ref="A1:H1"/>
    <mergeCell ref="A2:H2"/>
    <mergeCell ref="A3:H3"/>
    <mergeCell ref="A4:H4"/>
    <mergeCell ref="A6:F7"/>
    <mergeCell ref="G6:G7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3" manualBreakCount="3">
    <brk id="89" max="8" man="1"/>
    <brk id="137" max="8" man="1"/>
    <brk id="1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145" zoomScaleNormal="145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82.00390625" style="10" bestFit="1" customWidth="1"/>
    <col min="2" max="2" width="12.421875" style="10" customWidth="1"/>
    <col min="3" max="3" width="11.57421875" style="10" customWidth="1"/>
    <col min="4" max="4" width="15.8515625" style="10" customWidth="1"/>
    <col min="5" max="5" width="13.8515625" style="10" customWidth="1"/>
    <col min="6" max="16384" width="9.140625" style="10" customWidth="1"/>
  </cols>
  <sheetData>
    <row r="1" spans="1:5" s="15" customFormat="1" ht="15.75">
      <c r="A1" s="246" t="s">
        <v>312</v>
      </c>
      <c r="B1" s="246"/>
      <c r="C1" s="246"/>
      <c r="D1" s="246"/>
      <c r="E1" s="246"/>
    </row>
    <row r="2" spans="1:5" s="15" customFormat="1" ht="24" customHeight="1">
      <c r="A2" s="254" t="s">
        <v>201</v>
      </c>
      <c r="B2" s="254"/>
      <c r="C2" s="254"/>
      <c r="D2" s="254"/>
      <c r="E2" s="254"/>
    </row>
    <row r="3" spans="1:5" s="15" customFormat="1" ht="25.5" customHeight="1">
      <c r="A3" s="254" t="s">
        <v>303</v>
      </c>
      <c r="B3" s="254"/>
      <c r="C3" s="254"/>
      <c r="D3" s="254"/>
      <c r="E3" s="254"/>
    </row>
    <row r="4" spans="1:5" s="15" customFormat="1" ht="47.25">
      <c r="A4" s="171" t="s">
        <v>252</v>
      </c>
      <c r="B4" s="159" t="s">
        <v>176</v>
      </c>
      <c r="C4" s="159" t="s">
        <v>177</v>
      </c>
      <c r="D4" s="159" t="s">
        <v>225</v>
      </c>
      <c r="E4" s="159" t="s">
        <v>178</v>
      </c>
    </row>
    <row r="5" spans="1:5" s="15" customFormat="1" ht="15.75">
      <c r="A5" s="165" t="s">
        <v>183</v>
      </c>
      <c r="B5" s="172">
        <f>'5.kiadás'!H115</f>
        <v>1000000</v>
      </c>
      <c r="C5" s="163">
        <v>0</v>
      </c>
      <c r="D5" s="163">
        <v>0</v>
      </c>
      <c r="E5" s="163">
        <f aca="true" t="shared" si="0" ref="E5:E23">SUM(B5:D5)</f>
        <v>1000000</v>
      </c>
    </row>
    <row r="6" spans="1:5" s="15" customFormat="1" ht="15.75">
      <c r="A6" s="164" t="s">
        <v>179</v>
      </c>
      <c r="B6" s="172">
        <f>'5.kiadás'!H8</f>
        <v>23907000</v>
      </c>
      <c r="C6" s="163">
        <v>0</v>
      </c>
      <c r="D6" s="163">
        <v>0</v>
      </c>
      <c r="E6" s="163">
        <f t="shared" si="0"/>
        <v>23907000</v>
      </c>
    </row>
    <row r="7" spans="1:5" s="15" customFormat="1" ht="15.75">
      <c r="A7" s="164" t="s">
        <v>73</v>
      </c>
      <c r="B7" s="172">
        <f>'5.kiadás'!H90</f>
        <v>1250000</v>
      </c>
      <c r="C7" s="163">
        <v>0</v>
      </c>
      <c r="D7" s="163">
        <v>0</v>
      </c>
      <c r="E7" s="163">
        <f>SUM(B7:D7)</f>
        <v>1250000</v>
      </c>
    </row>
    <row r="8" spans="1:5" s="15" customFormat="1" ht="15.75">
      <c r="A8" s="164" t="s">
        <v>250</v>
      </c>
      <c r="B8" s="172">
        <f>'5.kiadás'!H53</f>
        <v>3450000</v>
      </c>
      <c r="C8" s="163">
        <v>0</v>
      </c>
      <c r="D8" s="163">
        <v>0</v>
      </c>
      <c r="E8" s="163">
        <f>SUM(B8:D8)</f>
        <v>3450000</v>
      </c>
    </row>
    <row r="9" spans="1:5" s="15" customFormat="1" ht="15.75">
      <c r="A9" s="164" t="s">
        <v>184</v>
      </c>
      <c r="B9" s="172">
        <f>'5.kiadás'!H125</f>
        <v>765000</v>
      </c>
      <c r="C9" s="163">
        <v>0</v>
      </c>
      <c r="D9" s="163">
        <v>0</v>
      </c>
      <c r="E9" s="163">
        <f t="shared" si="0"/>
        <v>765000</v>
      </c>
    </row>
    <row r="10" spans="1:5" s="15" customFormat="1" ht="15.75">
      <c r="A10" s="164" t="s">
        <v>180</v>
      </c>
      <c r="B10" s="172">
        <f>'5.kiadás'!H60</f>
        <v>11062000</v>
      </c>
      <c r="C10" s="163">
        <v>0</v>
      </c>
      <c r="D10" s="163">
        <v>0</v>
      </c>
      <c r="E10" s="163">
        <f t="shared" si="0"/>
        <v>11062000</v>
      </c>
    </row>
    <row r="11" spans="1:5" s="15" customFormat="1" ht="15.75">
      <c r="A11" s="164" t="s">
        <v>234</v>
      </c>
      <c r="B11" s="172">
        <f>'5.kiadás'!H86</f>
        <v>361000</v>
      </c>
      <c r="C11" s="163">
        <v>0</v>
      </c>
      <c r="D11" s="163">
        <v>0</v>
      </c>
      <c r="E11" s="163">
        <f t="shared" si="0"/>
        <v>361000</v>
      </c>
    </row>
    <row r="12" spans="1:5" s="15" customFormat="1" ht="15.75">
      <c r="A12" s="165" t="s">
        <v>181</v>
      </c>
      <c r="B12" s="172">
        <f>'5.kiadás'!H107</f>
        <v>288000</v>
      </c>
      <c r="C12" s="163">
        <v>0</v>
      </c>
      <c r="D12" s="163">
        <v>0</v>
      </c>
      <c r="E12" s="163">
        <f t="shared" si="0"/>
        <v>288000</v>
      </c>
    </row>
    <row r="13" spans="1:8" s="48" customFormat="1" ht="16.5" customHeight="1">
      <c r="A13" s="48" t="s">
        <v>273</v>
      </c>
      <c r="B13" s="172">
        <f>'5.kiadás'!H111</f>
        <v>564000</v>
      </c>
      <c r="C13" s="26">
        <v>0</v>
      </c>
      <c r="D13" s="26">
        <v>0</v>
      </c>
      <c r="E13" s="172">
        <f t="shared" si="0"/>
        <v>564000</v>
      </c>
      <c r="F13" s="169"/>
      <c r="G13" s="169"/>
      <c r="H13" s="170"/>
    </row>
    <row r="14" spans="1:5" s="15" customFormat="1" ht="15.75">
      <c r="A14" s="165" t="s">
        <v>228</v>
      </c>
      <c r="B14" s="163">
        <f>'5.kiadás'!H156</f>
        <v>500000</v>
      </c>
      <c r="C14" s="163">
        <v>0</v>
      </c>
      <c r="D14" s="163">
        <v>0</v>
      </c>
      <c r="E14" s="163">
        <f t="shared" si="0"/>
        <v>500000</v>
      </c>
    </row>
    <row r="15" spans="1:5" s="15" customFormat="1" ht="15.75">
      <c r="A15" s="165" t="s">
        <v>86</v>
      </c>
      <c r="B15" s="173">
        <f>'5.kiadás'!H160</f>
        <v>2100000</v>
      </c>
      <c r="C15" s="173">
        <v>0</v>
      </c>
      <c r="D15" s="173">
        <v>0</v>
      </c>
      <c r="E15" s="173">
        <f t="shared" si="0"/>
        <v>2100000</v>
      </c>
    </row>
    <row r="16" spans="1:5" s="15" customFormat="1" ht="15.75">
      <c r="A16" s="165" t="s">
        <v>182</v>
      </c>
      <c r="B16" s="173">
        <f>'5.kiadás'!H132</f>
        <v>4565000</v>
      </c>
      <c r="C16" s="174">
        <v>0</v>
      </c>
      <c r="D16" s="174">
        <v>0</v>
      </c>
      <c r="E16" s="174">
        <f t="shared" si="0"/>
        <v>4565000</v>
      </c>
    </row>
    <row r="17" spans="1:5" s="15" customFormat="1" ht="15.75">
      <c r="A17" s="165" t="s">
        <v>81</v>
      </c>
      <c r="B17" s="173">
        <f>'5.kiadás'!H150</f>
        <v>3758000</v>
      </c>
      <c r="C17" s="174">
        <v>0</v>
      </c>
      <c r="D17" s="174">
        <v>0</v>
      </c>
      <c r="E17" s="174">
        <f t="shared" si="0"/>
        <v>3758000</v>
      </c>
    </row>
    <row r="18" spans="1:5" s="15" customFormat="1" ht="15.75">
      <c r="A18" s="165" t="s">
        <v>283</v>
      </c>
      <c r="B18" s="173">
        <f>'5.kiadás'!H164</f>
        <v>667000</v>
      </c>
      <c r="C18" s="174">
        <v>0</v>
      </c>
      <c r="D18" s="174">
        <v>0</v>
      </c>
      <c r="E18" s="174">
        <f t="shared" si="0"/>
        <v>667000</v>
      </c>
    </row>
    <row r="19" spans="1:5" s="15" customFormat="1" ht="15.75">
      <c r="A19" s="165" t="s">
        <v>284</v>
      </c>
      <c r="B19" s="173">
        <f>'5.kiadás'!H201</f>
        <v>20000</v>
      </c>
      <c r="C19" s="174">
        <v>0</v>
      </c>
      <c r="D19" s="174">
        <v>0</v>
      </c>
      <c r="E19" s="174">
        <f t="shared" si="0"/>
        <v>20000</v>
      </c>
    </row>
    <row r="20" spans="1:5" s="15" customFormat="1" ht="15.75">
      <c r="A20" s="165" t="s">
        <v>286</v>
      </c>
      <c r="B20" s="173">
        <f>'5.kiadás'!H205</f>
        <v>20000</v>
      </c>
      <c r="C20" s="174">
        <v>0</v>
      </c>
      <c r="D20" s="174">
        <v>0</v>
      </c>
      <c r="E20" s="174">
        <f t="shared" si="0"/>
        <v>20000</v>
      </c>
    </row>
    <row r="21" spans="1:5" s="15" customFormat="1" ht="15.75">
      <c r="A21" s="165" t="s">
        <v>135</v>
      </c>
      <c r="B21" s="174">
        <v>0</v>
      </c>
      <c r="C21" s="174">
        <f>'5.kiadás'!H171</f>
        <v>120000</v>
      </c>
      <c r="D21" s="174">
        <v>0</v>
      </c>
      <c r="E21" s="174">
        <f t="shared" si="0"/>
        <v>120000</v>
      </c>
    </row>
    <row r="22" spans="1:5" s="15" customFormat="1" ht="15.75">
      <c r="A22" s="165" t="s">
        <v>185</v>
      </c>
      <c r="B22" s="174">
        <v>0</v>
      </c>
      <c r="C22" s="174">
        <f>'5.kiadás'!H183</f>
        <v>7335000</v>
      </c>
      <c r="D22" s="174">
        <v>0</v>
      </c>
      <c r="E22" s="174">
        <f t="shared" si="0"/>
        <v>7335000</v>
      </c>
    </row>
    <row r="23" spans="1:5" s="15" customFormat="1" ht="15.75">
      <c r="A23" s="165" t="s">
        <v>267</v>
      </c>
      <c r="B23" s="174">
        <v>0</v>
      </c>
      <c r="C23" s="174">
        <f>'12.Idősek Otthona kiadás'!G48</f>
        <v>46091000</v>
      </c>
      <c r="D23" s="174">
        <v>0</v>
      </c>
      <c r="E23" s="174">
        <f t="shared" si="0"/>
        <v>46091000</v>
      </c>
    </row>
    <row r="24" spans="1:5" s="15" customFormat="1" ht="21" customHeight="1">
      <c r="A24" s="160" t="s">
        <v>202</v>
      </c>
      <c r="B24" s="168">
        <f>SUM(B5:B23)</f>
        <v>54277000</v>
      </c>
      <c r="C24" s="168">
        <f>SUM(C5:C23)</f>
        <v>53546000</v>
      </c>
      <c r="D24" s="168">
        <f>SUM(D5:D23)</f>
        <v>0</v>
      </c>
      <c r="E24" s="168">
        <f>SUM(E5:E23)</f>
        <v>107823000</v>
      </c>
    </row>
    <row r="25" ht="12.75">
      <c r="E25" s="10" t="s">
        <v>276</v>
      </c>
    </row>
    <row r="27" ht="12.75">
      <c r="D27" s="11"/>
    </row>
  </sheetData>
  <sheetProtection/>
  <mergeCells count="3">
    <mergeCell ref="A2:E2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45" zoomScaleNormal="145" zoomScalePageLayoutView="0" workbookViewId="0" topLeftCell="A1">
      <selection activeCell="D11" sqref="D11"/>
    </sheetView>
  </sheetViews>
  <sheetFormatPr defaultColWidth="10.28125" defaultRowHeight="12.75"/>
  <cols>
    <col min="1" max="1" width="4.28125" style="6" customWidth="1"/>
    <col min="2" max="2" width="46.421875" style="6" customWidth="1"/>
    <col min="3" max="4" width="13.7109375" style="6" customWidth="1"/>
    <col min="5" max="5" width="14.421875" style="6" customWidth="1"/>
    <col min="6" max="16384" width="10.28125" style="6" customWidth="1"/>
  </cols>
  <sheetData>
    <row r="1" spans="1:5" ht="15.75" customHeight="1">
      <c r="A1" s="255" t="s">
        <v>313</v>
      </c>
      <c r="B1" s="255"/>
      <c r="C1" s="255"/>
      <c r="D1" s="255"/>
      <c r="E1" s="255"/>
    </row>
    <row r="2" spans="1:5" ht="24" customHeight="1">
      <c r="A2" s="257" t="s">
        <v>66</v>
      </c>
      <c r="B2" s="257"/>
      <c r="C2" s="257"/>
      <c r="D2" s="257"/>
      <c r="E2" s="257"/>
    </row>
    <row r="3" spans="1:5" ht="24" customHeight="1">
      <c r="A3" s="258" t="s">
        <v>186</v>
      </c>
      <c r="B3" s="258"/>
      <c r="C3" s="258"/>
      <c r="D3" s="258"/>
      <c r="E3" s="258"/>
    </row>
    <row r="4" spans="2:4" ht="15.75">
      <c r="B4" s="183"/>
      <c r="C4" s="175"/>
      <c r="D4" s="175"/>
    </row>
    <row r="5" spans="1:5" ht="61.5" customHeight="1">
      <c r="A5" s="256" t="s">
        <v>187</v>
      </c>
      <c r="B5" s="256"/>
      <c r="C5" s="176" t="s">
        <v>278</v>
      </c>
      <c r="D5" s="176" t="s">
        <v>305</v>
      </c>
      <c r="E5" s="176" t="s">
        <v>306</v>
      </c>
    </row>
    <row r="6" spans="1:5" ht="15.75">
      <c r="A6" s="6" t="s">
        <v>115</v>
      </c>
      <c r="B6" s="185" t="s">
        <v>116</v>
      </c>
      <c r="C6" s="173">
        <v>46959801</v>
      </c>
      <c r="D6" s="173">
        <v>50778671</v>
      </c>
      <c r="E6" s="173">
        <f>'3.bevétel jogc.'!F8</f>
        <v>43498112</v>
      </c>
    </row>
    <row r="7" spans="1:9" ht="15.75">
      <c r="A7" s="6" t="s">
        <v>96</v>
      </c>
      <c r="B7" s="185" t="s">
        <v>97</v>
      </c>
      <c r="C7" s="173">
        <v>4180821</v>
      </c>
      <c r="D7" s="173">
        <v>9361284</v>
      </c>
      <c r="E7" s="173">
        <f>'3.bevétel jogc.'!F27</f>
        <v>8480000</v>
      </c>
      <c r="I7" s="186"/>
    </row>
    <row r="8" spans="1:9" ht="15.75">
      <c r="A8" s="6" t="s">
        <v>62</v>
      </c>
      <c r="B8" s="185" t="s">
        <v>63</v>
      </c>
      <c r="C8" s="173">
        <v>19631025</v>
      </c>
      <c r="D8" s="173">
        <v>20794513</v>
      </c>
      <c r="E8" s="173">
        <f>'11.Idősek Otthona bevétel'!F7+'3.bevétel jogc.'!F40</f>
        <v>23189807</v>
      </c>
      <c r="I8" s="186"/>
    </row>
    <row r="9" spans="1:9" ht="15.75">
      <c r="A9" s="6" t="s">
        <v>158</v>
      </c>
      <c r="B9" s="185" t="s">
        <v>159</v>
      </c>
      <c r="C9" s="177">
        <v>5000</v>
      </c>
      <c r="D9" s="177">
        <v>139000</v>
      </c>
      <c r="E9" s="177">
        <f>'3.bevétel jogc.'!F43</f>
        <v>5000</v>
      </c>
      <c r="I9" s="186"/>
    </row>
    <row r="10" spans="1:5" ht="15.75">
      <c r="A10" s="6" t="s">
        <v>88</v>
      </c>
      <c r="B10" s="187" t="s">
        <v>89</v>
      </c>
      <c r="C10" s="177">
        <v>17617146</v>
      </c>
      <c r="D10" s="177">
        <v>23611876</v>
      </c>
      <c r="E10" s="177">
        <f>'11.Idősek Otthona bevétel'!F13+'3.bevétel jogc.'!F45</f>
        <v>26845069</v>
      </c>
    </row>
    <row r="11" spans="1:5" ht="15.75">
      <c r="A11" s="188"/>
      <c r="B11" s="189" t="s">
        <v>188</v>
      </c>
      <c r="C11" s="178">
        <f>SUM(C6:C10)</f>
        <v>88393793</v>
      </c>
      <c r="D11" s="178">
        <f>SUM(D6:D10)</f>
        <v>104685344</v>
      </c>
      <c r="E11" s="178">
        <f>SUM(E6:E10)</f>
        <v>102017988</v>
      </c>
    </row>
    <row r="12" ht="15.75">
      <c r="B12" s="190"/>
    </row>
    <row r="13" spans="1:8" ht="15.75">
      <c r="A13" s="6" t="s">
        <v>13</v>
      </c>
      <c r="B13" s="187" t="s">
        <v>5</v>
      </c>
      <c r="C13" s="173">
        <v>31822644</v>
      </c>
      <c r="D13" s="173">
        <v>35609814</v>
      </c>
      <c r="E13" s="173">
        <f>'5.kiadás'!H211+'12.Idősek Otthona kiadás'!G7</f>
        <v>36599000</v>
      </c>
      <c r="F13" s="186"/>
      <c r="G13" s="186"/>
      <c r="H13" s="186"/>
    </row>
    <row r="14" spans="1:8" ht="15.75">
      <c r="A14" s="6" t="s">
        <v>21</v>
      </c>
      <c r="B14" s="187" t="s">
        <v>189</v>
      </c>
      <c r="C14" s="173">
        <v>8005879</v>
      </c>
      <c r="D14" s="173">
        <v>7989391</v>
      </c>
      <c r="E14" s="173">
        <f>'12.Idősek Otthona kiadás'!G13+'5.kiadás'!H212</f>
        <v>6806000</v>
      </c>
      <c r="F14" s="186"/>
      <c r="G14" s="186"/>
      <c r="H14" s="186"/>
    </row>
    <row r="15" spans="1:8" ht="15.75">
      <c r="A15" s="6" t="s">
        <v>23</v>
      </c>
      <c r="B15" s="187" t="s">
        <v>190</v>
      </c>
      <c r="C15" s="173">
        <v>23006345</v>
      </c>
      <c r="D15" s="173">
        <v>24585373</v>
      </c>
      <c r="E15" s="173">
        <f>'5.kiadás'!H213+'12.Idősek Otthona kiadás'!G15</f>
        <v>33748000</v>
      </c>
      <c r="F15" s="186"/>
      <c r="G15" s="186"/>
      <c r="H15" s="186"/>
    </row>
    <row r="16" spans="1:8" ht="15.75">
      <c r="A16" s="6" t="s">
        <v>82</v>
      </c>
      <c r="B16" s="187" t="s">
        <v>191</v>
      </c>
      <c r="C16" s="173">
        <v>1793839</v>
      </c>
      <c r="D16" s="173">
        <v>1677252</v>
      </c>
      <c r="E16" s="173">
        <f>'5.kiadás'!H214</f>
        <v>2100000</v>
      </c>
      <c r="F16" s="186"/>
      <c r="G16" s="186"/>
      <c r="H16" s="186"/>
    </row>
    <row r="17" spans="1:8" ht="15.75">
      <c r="A17" s="6" t="s">
        <v>52</v>
      </c>
      <c r="B17" s="191" t="s">
        <v>53</v>
      </c>
      <c r="C17" s="173">
        <v>3001201</v>
      </c>
      <c r="D17" s="173">
        <v>4027209</v>
      </c>
      <c r="E17" s="173">
        <f>'5.kiadás'!H215</f>
        <v>14858000</v>
      </c>
      <c r="F17" s="186"/>
      <c r="G17" s="186"/>
      <c r="H17" s="186"/>
    </row>
    <row r="18" spans="1:8" ht="15.75">
      <c r="A18" s="6" t="s">
        <v>192</v>
      </c>
      <c r="B18" s="191" t="s">
        <v>58</v>
      </c>
      <c r="C18" s="173">
        <v>3347825</v>
      </c>
      <c r="D18" s="173">
        <v>3578891</v>
      </c>
      <c r="E18" s="173">
        <f>'5.kiadás'!H218-'5.kiadás'!H57</f>
        <v>3450000</v>
      </c>
      <c r="F18" s="186"/>
      <c r="G18" s="186"/>
      <c r="H18" s="186"/>
    </row>
    <row r="19" spans="1:5" ht="15.75">
      <c r="A19" s="188"/>
      <c r="B19" s="189" t="s">
        <v>193</v>
      </c>
      <c r="C19" s="179">
        <f>SUM(C13:C18)</f>
        <v>70977733</v>
      </c>
      <c r="D19" s="179">
        <f>SUM(D13:D18)</f>
        <v>77467930</v>
      </c>
      <c r="E19" s="179">
        <f>SUM(E13:E18)</f>
        <v>97561000</v>
      </c>
    </row>
  </sheetData>
  <sheetProtection/>
  <mergeCells count="4">
    <mergeCell ref="A1:E1"/>
    <mergeCell ref="A5:B5"/>
    <mergeCell ref="A2:E2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145" zoomScaleNormal="145" zoomScalePageLayoutView="0" workbookViewId="0" topLeftCell="A1">
      <selection activeCell="D14" sqref="D14"/>
    </sheetView>
  </sheetViews>
  <sheetFormatPr defaultColWidth="10.28125" defaultRowHeight="12.75"/>
  <cols>
    <col min="1" max="1" width="3.421875" style="6" customWidth="1"/>
    <col min="2" max="2" width="49.28125" style="6" customWidth="1"/>
    <col min="3" max="4" width="12.7109375" style="6" customWidth="1"/>
    <col min="5" max="5" width="13.28125" style="6" customWidth="1"/>
    <col min="6" max="16384" width="10.28125" style="6" customWidth="1"/>
  </cols>
  <sheetData>
    <row r="1" spans="1:5" ht="19.5" customHeight="1">
      <c r="A1" s="255" t="s">
        <v>314</v>
      </c>
      <c r="B1" s="255"/>
      <c r="C1" s="255"/>
      <c r="D1" s="255"/>
      <c r="E1" s="255"/>
    </row>
    <row r="2" spans="1:5" ht="19.5" customHeight="1">
      <c r="A2" s="259" t="s">
        <v>201</v>
      </c>
      <c r="B2" s="259"/>
      <c r="C2" s="259"/>
      <c r="D2" s="259"/>
      <c r="E2" s="259"/>
    </row>
    <row r="3" spans="1:5" ht="15.75">
      <c r="A3" s="260" t="s">
        <v>194</v>
      </c>
      <c r="B3" s="260"/>
      <c r="C3" s="260"/>
      <c r="D3" s="260"/>
      <c r="E3" s="260"/>
    </row>
    <row r="4" spans="1:4" ht="15.75">
      <c r="A4" s="183"/>
      <c r="B4" s="183"/>
      <c r="C4" s="183"/>
      <c r="D4" s="183"/>
    </row>
    <row r="5" spans="1:5" ht="63">
      <c r="A5" s="256" t="s">
        <v>187</v>
      </c>
      <c r="B5" s="256"/>
      <c r="C5" s="176" t="s">
        <v>278</v>
      </c>
      <c r="D5" s="176" t="s">
        <v>305</v>
      </c>
      <c r="E5" s="176" t="s">
        <v>306</v>
      </c>
    </row>
    <row r="6" spans="1:5" ht="15.75">
      <c r="A6" s="192" t="s">
        <v>130</v>
      </c>
      <c r="B6" s="185" t="s">
        <v>131</v>
      </c>
      <c r="C6" s="180">
        <v>2940300</v>
      </c>
      <c r="D6" s="180">
        <v>749360</v>
      </c>
      <c r="E6" s="180">
        <f>'3.bevétel jogc.'!F25</f>
        <v>5805012</v>
      </c>
    </row>
    <row r="7" spans="1:5" ht="15.75">
      <c r="A7" s="192" t="s">
        <v>161</v>
      </c>
      <c r="B7" s="185" t="s">
        <v>162</v>
      </c>
      <c r="C7" s="177">
        <v>0</v>
      </c>
      <c r="D7" s="177">
        <v>0</v>
      </c>
      <c r="E7" s="177">
        <v>0</v>
      </c>
    </row>
    <row r="8" spans="1:5" ht="15.75">
      <c r="A8" s="192" t="s">
        <v>163</v>
      </c>
      <c r="B8" s="185" t="s">
        <v>164</v>
      </c>
      <c r="C8" s="177">
        <v>640915</v>
      </c>
      <c r="D8" s="177">
        <v>4817977</v>
      </c>
      <c r="E8" s="177">
        <v>0</v>
      </c>
    </row>
    <row r="9" spans="1:5" ht="15.75">
      <c r="A9" s="188"/>
      <c r="B9" s="189" t="s">
        <v>195</v>
      </c>
      <c r="C9" s="181">
        <f>SUM(C6:C8)</f>
        <v>3581215</v>
      </c>
      <c r="D9" s="181">
        <f>SUM(D6:D8)</f>
        <v>5567337</v>
      </c>
      <c r="E9" s="181">
        <f>SUM(E6:E8)</f>
        <v>5805012</v>
      </c>
    </row>
    <row r="10" spans="2:4" ht="15.75">
      <c r="B10" s="190"/>
      <c r="C10" s="184"/>
      <c r="D10" s="184"/>
    </row>
    <row r="11" spans="1:5" ht="15.75">
      <c r="A11" s="192" t="s">
        <v>172</v>
      </c>
      <c r="B11" s="191" t="s">
        <v>173</v>
      </c>
      <c r="C11" s="177">
        <v>609378</v>
      </c>
      <c r="D11" s="177">
        <v>9067029</v>
      </c>
      <c r="E11" s="177">
        <f>'5.kiadás'!H216</f>
        <v>1150000</v>
      </c>
    </row>
    <row r="12" spans="1:5" ht="15.75">
      <c r="A12" s="192" t="s">
        <v>152</v>
      </c>
      <c r="B12" s="191" t="s">
        <v>153</v>
      </c>
      <c r="C12" s="177">
        <v>500380</v>
      </c>
      <c r="D12" s="177">
        <v>295240</v>
      </c>
      <c r="E12" s="177">
        <f>'5.kiadás'!H217</f>
        <v>9112000</v>
      </c>
    </row>
    <row r="13" spans="1:5" ht="15.75">
      <c r="A13" s="192" t="s">
        <v>174</v>
      </c>
      <c r="B13" s="191" t="s">
        <v>57</v>
      </c>
      <c r="C13" s="177">
        <v>0</v>
      </c>
      <c r="D13" s="177">
        <v>27413</v>
      </c>
      <c r="E13" s="177">
        <v>0</v>
      </c>
    </row>
    <row r="14" spans="1:5" ht="15.75">
      <c r="A14" s="188"/>
      <c r="B14" s="189" t="s">
        <v>196</v>
      </c>
      <c r="C14" s="179">
        <f>SUM(C11:C13)</f>
        <v>1109758</v>
      </c>
      <c r="D14" s="179">
        <f>SUM(D11:D13)</f>
        <v>9389682</v>
      </c>
      <c r="E14" s="179">
        <f>SUM(E11:E13)</f>
        <v>10262000</v>
      </c>
    </row>
    <row r="15" spans="1:5" ht="45.75" customHeight="1">
      <c r="A15" s="193"/>
      <c r="B15" s="194" t="s">
        <v>197</v>
      </c>
      <c r="C15" s="182">
        <f>C9+'7.Táj.adatok műk.'!C11</f>
        <v>91975008</v>
      </c>
      <c r="D15" s="182">
        <f>D9+'7.Táj.adatok műk.'!D11</f>
        <v>110252681</v>
      </c>
      <c r="E15" s="182">
        <f>SUM('7.Táj.adatok műk.'!E11+'8.Táj.adatok felh.'!E9)</f>
        <v>107823000</v>
      </c>
    </row>
    <row r="16" spans="1:5" ht="44.25" customHeight="1">
      <c r="A16" s="193"/>
      <c r="B16" s="194" t="s">
        <v>198</v>
      </c>
      <c r="C16" s="182">
        <f>C14+'7.Táj.adatok műk.'!C19</f>
        <v>72087491</v>
      </c>
      <c r="D16" s="182">
        <f>D14+'7.Táj.adatok műk.'!D19</f>
        <v>86857612</v>
      </c>
      <c r="E16" s="182">
        <f>SUM('7.Táj.adatok műk.'!E19+'8.Táj.adatok felh.'!E14)</f>
        <v>107823000</v>
      </c>
    </row>
    <row r="17" spans="3:4" ht="15.75">
      <c r="C17" s="7"/>
      <c r="D17" s="7"/>
    </row>
    <row r="18" spans="3:4" ht="15.75">
      <c r="C18" s="7"/>
      <c r="D18" s="7"/>
    </row>
    <row r="19" spans="3:4" ht="15.75">
      <c r="C19" s="7"/>
      <c r="D19" s="7"/>
    </row>
    <row r="20" spans="3:4" ht="15.75">
      <c r="C20" s="7"/>
      <c r="D20" s="7"/>
    </row>
  </sheetData>
  <sheetProtection/>
  <mergeCells count="4">
    <mergeCell ref="A5:B5"/>
    <mergeCell ref="A2:E2"/>
    <mergeCell ref="A3:E3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7"/>
  <sheetViews>
    <sheetView zoomScale="145" zoomScaleNormal="145" zoomScaleSheetLayoutView="100" zoomScalePageLayoutView="0" workbookViewId="0" topLeftCell="A1">
      <selection activeCell="A7" sqref="A7:A8"/>
    </sheetView>
  </sheetViews>
  <sheetFormatPr defaultColWidth="9.140625" defaultRowHeight="12.75"/>
  <cols>
    <col min="1" max="1" width="36.140625" style="17" customWidth="1"/>
    <col min="2" max="2" width="46.28125" style="17" customWidth="1"/>
    <col min="3" max="3" width="15.8515625" style="17" customWidth="1"/>
    <col min="4" max="16384" width="9.140625" style="17" customWidth="1"/>
  </cols>
  <sheetData>
    <row r="1" spans="1:3" ht="18" customHeight="1">
      <c r="A1" s="261" t="s">
        <v>316</v>
      </c>
      <c r="B1" s="261"/>
      <c r="C1" s="261"/>
    </row>
    <row r="2" spans="1:4" ht="24" customHeight="1">
      <c r="A2" s="235" t="s">
        <v>66</v>
      </c>
      <c r="B2" s="235"/>
      <c r="C2" s="235"/>
      <c r="D2" s="212"/>
    </row>
    <row r="3" spans="1:4" ht="30" customHeight="1">
      <c r="A3" s="235" t="s">
        <v>315</v>
      </c>
      <c r="B3" s="235"/>
      <c r="C3" s="235"/>
      <c r="D3" s="212"/>
    </row>
    <row r="4" spans="1:4" ht="17.25" customHeight="1">
      <c r="A4" s="268" t="s">
        <v>253</v>
      </c>
      <c r="B4" s="268"/>
      <c r="C4" s="268"/>
      <c r="D4" s="212"/>
    </row>
    <row r="5" spans="1:3" ht="31.5" customHeight="1">
      <c r="A5" s="264" t="s">
        <v>187</v>
      </c>
      <c r="B5" s="265"/>
      <c r="C5" s="196" t="s">
        <v>248</v>
      </c>
    </row>
    <row r="6" spans="1:3" ht="34.5" customHeight="1">
      <c r="A6" s="266"/>
      <c r="B6" s="267"/>
      <c r="C6" s="195" t="s">
        <v>249</v>
      </c>
    </row>
    <row r="7" spans="1:3" ht="25.5" customHeight="1">
      <c r="A7" s="269" t="s">
        <v>243</v>
      </c>
      <c r="B7" s="213" t="s">
        <v>321</v>
      </c>
      <c r="C7" s="214">
        <v>6112000</v>
      </c>
    </row>
    <row r="8" spans="1:3" ht="25.5" customHeight="1">
      <c r="A8" s="270"/>
      <c r="B8" s="213" t="s">
        <v>279</v>
      </c>
      <c r="C8" s="214">
        <v>3000000</v>
      </c>
    </row>
    <row r="9" spans="1:3" ht="30" customHeight="1">
      <c r="A9" s="262" t="s">
        <v>246</v>
      </c>
      <c r="B9" s="263"/>
      <c r="C9" s="215">
        <f>SUM(C7:C8)</f>
        <v>9112000</v>
      </c>
    </row>
    <row r="12" s="18" customFormat="1" ht="15"/>
    <row r="13" s="18" customFormat="1" ht="15.75">
      <c r="C13" s="19"/>
    </row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176" ht="15.75" customHeight="1">
      <c r="C176" s="20"/>
    </row>
    <row r="177" ht="15.75" customHeight="1">
      <c r="C177" s="20"/>
    </row>
  </sheetData>
  <sheetProtection selectLockedCells="1" selectUnlockedCells="1"/>
  <mergeCells count="7">
    <mergeCell ref="A3:C3"/>
    <mergeCell ref="A2:C2"/>
    <mergeCell ref="A1:C1"/>
    <mergeCell ref="A9:B9"/>
    <mergeCell ref="A5:B6"/>
    <mergeCell ref="A4:C4"/>
    <mergeCell ref="A7:A8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2017-02-16T10:33:20Z</cp:lastPrinted>
  <dcterms:created xsi:type="dcterms:W3CDTF">2011-11-25T07:46:57Z</dcterms:created>
  <dcterms:modified xsi:type="dcterms:W3CDTF">2018-02-12T09:13:05Z</dcterms:modified>
  <cp:category/>
  <cp:version/>
  <cp:contentType/>
  <cp:contentStatus/>
</cp:coreProperties>
</file>