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11"/>
  </bookViews>
  <sheets>
    <sheet name="1.mérleg" sheetId="1" r:id="rId1"/>
    <sheet name="2.bevétel" sheetId="2" r:id="rId2"/>
    <sheet name="3.bevétel jogc." sheetId="3" r:id="rId3"/>
    <sheet name="4.bevétel fel." sheetId="4" r:id="rId4"/>
    <sheet name="5.kiadás" sheetId="5" r:id="rId5"/>
    <sheet name="6. kiadás fel." sheetId="6" r:id="rId6"/>
    <sheet name="7.Táj.adatok műk." sheetId="7" r:id="rId7"/>
    <sheet name="8.Táj.adatok felh." sheetId="8" r:id="rId8"/>
    <sheet name="9.felújítás" sheetId="9" r:id="rId9"/>
    <sheet name="9.a. beruházás" sheetId="10" r:id="rId10"/>
    <sheet name="10.Idősek Otthona bevétel" sheetId="11" r:id="rId11"/>
    <sheet name="11.Idősek Otthona kiadás" sheetId="12" r:id="rId12"/>
  </sheets>
  <definedNames>
    <definedName name="Excel_BuiltIn_Print_Area_1_1">#REF!</definedName>
    <definedName name="Excel_BuiltIn_Print_Area_2_1">#REF!</definedName>
    <definedName name="Excel_BuiltIn_Print_Area_3_1">'5.kiadás'!$A$3:$F$86</definedName>
    <definedName name="_xlnm.Print_Titles" localSheetId="4">'5.kiadás'!$3:$8</definedName>
    <definedName name="_xlnm.Print_Area" localSheetId="10">'10.Idősek Otthona bevétel'!$A$1:$G$19</definedName>
    <definedName name="_xlnm.Print_Area" localSheetId="11">'11.Idősek Otthona kiadás'!$A$1:$H$69</definedName>
    <definedName name="_xlnm.Print_Area" localSheetId="1">'2.bevétel'!$A$1:$G$81</definedName>
    <definedName name="_xlnm.Print_Area" localSheetId="4">'5.kiadás'!$A$1:$I$212</definedName>
    <definedName name="_xlnm.Print_Area" localSheetId="9">'9.a. beruházás'!$A$1:$C$12</definedName>
    <definedName name="_xlnm.Print_Area" localSheetId="8">'9.felújítás'!$A$1:$D$9</definedName>
  </definedNames>
  <calcPr fullCalcOnLoad="1"/>
</workbook>
</file>

<file path=xl/sharedStrings.xml><?xml version="1.0" encoding="utf-8"?>
<sst xmlns="http://schemas.openxmlformats.org/spreadsheetml/2006/main" count="876" uniqueCount="364">
  <si>
    <t>Külső személyi juttatások</t>
  </si>
  <si>
    <t>Készletbeszerzés</t>
  </si>
  <si>
    <t>Telefondíj</t>
  </si>
  <si>
    <t>Víz- és csatornadíjak</t>
  </si>
  <si>
    <t>Karbantartási, kisjavítási szolgáltatások</t>
  </si>
  <si>
    <t>Személyi juttatások</t>
  </si>
  <si>
    <t>Létszám</t>
  </si>
  <si>
    <t>kiemelt előirányzatonként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</si>
  <si>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</si>
  <si>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</si>
  <si>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</si>
  <si>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</si>
  <si>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</si>
  <si>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</si>
  <si>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</si>
  <si>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</si>
  <si>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</si>
  <si>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</si>
  <si>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</si>
  <si>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</si>
  <si>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</si>
  <si>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</si>
  <si>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</si>
  <si>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</si>
  <si>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</si>
  <si>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</si>
  <si>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</si>
  <si>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</si>
  <si>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</si>
  <si>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</si>
  <si>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</si>
  <si>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Nyomtatási feladatokkal összefüggő feladatok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</si>
  <si>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</si>
  <si>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</si>
  <si>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</si>
  <si>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</si>
  <si>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</si>
  <si>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</si>
  <si>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</si>
  <si>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</si>
  <si>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</si>
  <si>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</si>
  <si>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</si>
  <si>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</si>
  <si>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</si>
  <si>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</si>
  <si>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</si>
  <si>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Pénzügyi szolgáltatási kiadások</t>
  </si>
  <si>
    <t>K35</t>
  </si>
  <si>
    <t>Különféle befizetések és egyéb dologi kiadások</t>
  </si>
  <si>
    <t>K351</t>
  </si>
  <si>
    <t>Működési célú előzetesen felszámított áfa</t>
  </si>
  <si>
    <t>K5</t>
  </si>
  <si>
    <t>Egyéb működési célú kiadások</t>
  </si>
  <si>
    <t>K506</t>
  </si>
  <si>
    <t>Egyéb működési célú támogatások államháztartáson belülre</t>
  </si>
  <si>
    <t>Tartalékok</t>
  </si>
  <si>
    <t>Egyéb felhalmozási célú kiadások</t>
  </si>
  <si>
    <t>K8</t>
  </si>
  <si>
    <t>Finanszírozási kiadások</t>
  </si>
  <si>
    <t>K91</t>
  </si>
  <si>
    <t>Belföldi finanszírozás kiadásai</t>
  </si>
  <si>
    <t>K915</t>
  </si>
  <si>
    <t>B4</t>
  </si>
  <si>
    <t>Működési bevételek</t>
  </si>
  <si>
    <t>B404</t>
  </si>
  <si>
    <t>B408</t>
  </si>
  <si>
    <t>B816</t>
  </si>
  <si>
    <t>MINDSZENTKÁLLA KÖZSÉG ÖNKORMÁNYZATA</t>
  </si>
  <si>
    <t>1,00</t>
  </si>
  <si>
    <t>Internet</t>
  </si>
  <si>
    <t>018030 Támogatási célú finanszírozási műveletek</t>
  </si>
  <si>
    <t>K9</t>
  </si>
  <si>
    <t>Központi, irányító szervi támogatás folyósítása (Idősek Otthonának)</t>
  </si>
  <si>
    <t>066020 Város -, községgazdálkodási egyéb szolgáltatások</t>
  </si>
  <si>
    <t>Szállítási szolgáltatások</t>
  </si>
  <si>
    <t>013320 Köztemető fenntartás és működtetés</t>
  </si>
  <si>
    <t>Munka és védőruha</t>
  </si>
  <si>
    <t>074031 Család és nővédelmi egészségügyi gondozás</t>
  </si>
  <si>
    <t xml:space="preserve">Támogatásértékű működési kiadás önkormányzatoknak </t>
  </si>
  <si>
    <t>066010 Zöldterület - kezelés</t>
  </si>
  <si>
    <t>Üzemeltetési anyagok beszerzése</t>
  </si>
  <si>
    <t>064010 Közvilágítás</t>
  </si>
  <si>
    <t>107055 Falugondnoki, tanyagondnoki szolgáltatás</t>
  </si>
  <si>
    <t>041233 Hosszabb időtartamú közfoglalkoztatás</t>
  </si>
  <si>
    <t>K4</t>
  </si>
  <si>
    <t>Ellátottak pénzbeli támogatásai</t>
  </si>
  <si>
    <t>Ápolási díj</t>
  </si>
  <si>
    <t>K47</t>
  </si>
  <si>
    <t>Intézményi ellátottak pénzbeli juttatásai</t>
  </si>
  <si>
    <t>Középfokú nevelésben részesűlő részére fizetett juttatás</t>
  </si>
  <si>
    <t>K48</t>
  </si>
  <si>
    <t>Egyéb nem intézményi ellátások</t>
  </si>
  <si>
    <t>Temetési segély</t>
  </si>
  <si>
    <t>107060 Egyéb szociális pénzbeli és természetbeni ellátások, támogatások</t>
  </si>
  <si>
    <t>Támogatásértékű működési kiadás elkülönített állami pénzalapnak</t>
  </si>
  <si>
    <t>013350 Az önkormányzati vagyonnal való gazdálkodással kapcsolatos feladatok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</si>
  <si>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</si>
  <si>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</si>
  <si>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</si>
  <si>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</si>
  <si>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</si>
  <si>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</si>
  <si>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</si>
  <si>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</si>
  <si>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B3</t>
  </si>
  <si>
    <t>Közhatalmi bevételek</t>
  </si>
  <si>
    <t>B34</t>
  </si>
  <si>
    <t>Vagyoni típusú adók</t>
  </si>
  <si>
    <t>B36</t>
  </si>
  <si>
    <t>Egyéb közhatalmi bevételek</t>
  </si>
  <si>
    <t>Magánszemélyek kommunális adója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</si>
  <si>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</si>
  <si>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</si>
  <si>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</si>
  <si>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</si>
  <si>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</si>
  <si>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</si>
  <si>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</si>
  <si>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</si>
  <si>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</si>
  <si>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</si>
  <si>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</si>
  <si>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</si>
  <si>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</si>
  <si>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</si>
  <si>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</si>
  <si>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</si>
  <si>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</si>
  <si>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</si>
  <si>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B113</t>
  </si>
  <si>
    <t>Települési önkormányzatok szociális,gyermekjóléti és gyermekétkeztetési feladatainak támogatása</t>
  </si>
  <si>
    <t xml:space="preserve">B114 </t>
  </si>
  <si>
    <t>018010 Önkormányzatok elszámolásai a központi költségvetéssel</t>
  </si>
  <si>
    <t>Település-üzemeltetéshez kapcsolódó feladatellátás támogatása</t>
  </si>
  <si>
    <t>Egyéb önkormányzati feladatok támogatása</t>
  </si>
  <si>
    <t>Falugondnoki vagy tanyagondnoki szolgálat</t>
  </si>
  <si>
    <t>Idősek átmenti és tartós szakosított ellátási feladatainak támogatása</t>
  </si>
  <si>
    <t>Üdülőhelyi feladatok támogatása</t>
  </si>
  <si>
    <t>B2</t>
  </si>
  <si>
    <t>Felhalmozási célú támogatások államháztartáson belülről</t>
  </si>
  <si>
    <t>B16</t>
  </si>
  <si>
    <t>Egyéb működési célú támogatások bevételei államháztaráson belülről</t>
  </si>
  <si>
    <t>BEVÉTELEK ÖSSZESEN</t>
  </si>
  <si>
    <t>082044 Könyvtári szolgáltatások</t>
  </si>
  <si>
    <t>082092 Közművelődés - hagyományos közösségi kulturális értékek gondozása</t>
  </si>
  <si>
    <t>KIADÁSOK ÖSSZESEN</t>
  </si>
  <si>
    <t>KÁLI - MEDENCE IDŐSEK OTTHONA</t>
  </si>
  <si>
    <t>Kiemelt előirányzatok</t>
  </si>
  <si>
    <t>Létszám (fő)</t>
  </si>
  <si>
    <t>Gyógyszerbeszerzés</t>
  </si>
  <si>
    <t>Vásárolt élelmezés</t>
  </si>
  <si>
    <t>Belföldi kiküldetés</t>
  </si>
  <si>
    <t>Létszámkeret:</t>
  </si>
  <si>
    <t>K335</t>
  </si>
  <si>
    <t>Közvetített szolgáltatások</t>
  </si>
  <si>
    <t>K34</t>
  </si>
  <si>
    <t>Kiküldetések,reklám és propagandakiadások</t>
  </si>
  <si>
    <t>K341</t>
  </si>
  <si>
    <t>Kiküldetés kiadásai</t>
  </si>
  <si>
    <t>Élelmiszer beszerzés</t>
  </si>
  <si>
    <t>Folyóirat beszerzés</t>
  </si>
  <si>
    <t xml:space="preserve">K332 </t>
  </si>
  <si>
    <t>K7</t>
  </si>
  <si>
    <t>Felújítások</t>
  </si>
  <si>
    <t>B405</t>
  </si>
  <si>
    <t>Ellátási díjak</t>
  </si>
  <si>
    <t>B403</t>
  </si>
  <si>
    <t>Közvetített szolgáltatások ellenértéke</t>
  </si>
  <si>
    <t>Központi, irányító szervi támogatás</t>
  </si>
  <si>
    <t>Működési bevételek összesen:</t>
  </si>
  <si>
    <t>B6</t>
  </si>
  <si>
    <t>Működési célú átvett pénzeszközök</t>
  </si>
  <si>
    <t>Felhalmozási bevételek összesen:</t>
  </si>
  <si>
    <t>B5</t>
  </si>
  <si>
    <t>Felhalmozási bevételek</t>
  </si>
  <si>
    <t>B7</t>
  </si>
  <si>
    <t>Felhalmozási célú átvett pénzeszközök</t>
  </si>
  <si>
    <t>BEVÉTELEK összesen:</t>
  </si>
  <si>
    <t>Előirányzatok</t>
  </si>
  <si>
    <t>Működési kiadások összesen:</t>
  </si>
  <si>
    <t>Személyi juttatás</t>
  </si>
  <si>
    <t>Munkaadót terhelő járulékok</t>
  </si>
  <si>
    <t>Ellátotak pénzbeli juttatásai</t>
  </si>
  <si>
    <t>Felhalmozási kiadások összesen:</t>
  </si>
  <si>
    <t>K6</t>
  </si>
  <si>
    <t>Beruházások</t>
  </si>
  <si>
    <t xml:space="preserve">K8 </t>
  </si>
  <si>
    <t>BEVÉTELEK ÖSSZESEN:</t>
  </si>
  <si>
    <t xml:space="preserve">kötelező feladatok </t>
  </si>
  <si>
    <t>önként vállalt feladatok</t>
  </si>
  <si>
    <t>Összesen:</t>
  </si>
  <si>
    <t>011130 Önkormányzatokés önkormányzati hivatalok és j.ált. igazgatási tevékenysége</t>
  </si>
  <si>
    <t>066020 Város és községgazdálkodási szolgáltatás</t>
  </si>
  <si>
    <t>074031 Család- és nővédelmi egészségügyi gondozás</t>
  </si>
  <si>
    <t>107055 Falugondnoki szolgáltatás</t>
  </si>
  <si>
    <t>066010 Zöldterületek kezelése</t>
  </si>
  <si>
    <t>064010 Közvilágítási feladatok</t>
  </si>
  <si>
    <t>082092 Közművelődés-hagyományos közösségi kulturális értékek gondozása</t>
  </si>
  <si>
    <t>Tájékoztató adatok a MŰKÖDÉSI bevételek és kiadások alakulásáról</t>
  </si>
  <si>
    <t>Megnevezés</t>
  </si>
  <si>
    <t>Működési célú bevételek összesen</t>
  </si>
  <si>
    <t>Munkaadókat terhelő járulékok</t>
  </si>
  <si>
    <t xml:space="preserve">Dologi kiadások </t>
  </si>
  <si>
    <t>Ellátottak pénzbeli juttatása</t>
  </si>
  <si>
    <t xml:space="preserve">K9 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</si>
  <si>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</si>
  <si>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</si>
  <si>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</si>
  <si>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</si>
  <si>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BEVÉTELEK összesen</t>
  </si>
  <si>
    <t>KIADÁSOK összesen</t>
  </si>
  <si>
    <t>jogcím csoportonként</t>
  </si>
  <si>
    <t>Jogcím csoportok</t>
  </si>
  <si>
    <t>MINDSZENTKÁLLA  KÖZSÉG ÖNKORMÁNYZATA</t>
  </si>
  <si>
    <t>ÖSSZESEN:</t>
  </si>
  <si>
    <t>082092 Közművelődés- hagyományos közösségi kulturális értékek gondozása</t>
  </si>
  <si>
    <t>B402</t>
  </si>
  <si>
    <t>Szolgáltatások ellenértéke</t>
  </si>
  <si>
    <t>Foglalkoztatottak egyéb személyi juttatásai</t>
  </si>
  <si>
    <t>Könyv, folyóirat</t>
  </si>
  <si>
    <t>K1113</t>
  </si>
  <si>
    <t>K333</t>
  </si>
  <si>
    <t>Bérleti és lízingdíjak</t>
  </si>
  <si>
    <t>K1104</t>
  </si>
  <si>
    <t xml:space="preserve">Készenléti, ügyeleti, helyettesítési díj </t>
  </si>
  <si>
    <t>K1109</t>
  </si>
  <si>
    <t>Közlekedési költségtérítés</t>
  </si>
  <si>
    <t>Lakott külterülettel kapcsolatos feladatok támogatások</t>
  </si>
  <si>
    <t>Kiegészítés</t>
  </si>
  <si>
    <t>B73</t>
  </si>
  <si>
    <t>Államháztartáson kívüli személytől felhalmozási célú pénzeszköz átvét</t>
  </si>
  <si>
    <t>Adatrögzítés, adatfeldolgozás</t>
  </si>
  <si>
    <t>Internetes oldalak tervezése, működtetése</t>
  </si>
  <si>
    <t>Postaköltség</t>
  </si>
  <si>
    <t>Biztosítási díjak</t>
  </si>
  <si>
    <t>Pénzügyi, befektetési díj</t>
  </si>
  <si>
    <t>Más egyéb szolgáltatások</t>
  </si>
  <si>
    <t>Hajtó, és kenőanyagok</t>
  </si>
  <si>
    <t>2014. teljesítés</t>
  </si>
  <si>
    <t>Más egyéb szolgáltatás</t>
  </si>
  <si>
    <t>Polgármester tiszteletdíja, költségtérítés</t>
  </si>
  <si>
    <t>K84</t>
  </si>
  <si>
    <t>Egyéb felhalmozási célú támogatások államháztartáson belülre</t>
  </si>
  <si>
    <t>Iskolakezdési támogatás</t>
  </si>
  <si>
    <t>Tűzifa támogatás</t>
  </si>
  <si>
    <t>Szülési támogatás</t>
  </si>
  <si>
    <t>Rovarirtás</t>
  </si>
  <si>
    <t>K1102</t>
  </si>
  <si>
    <t>Normatív jutalmak</t>
  </si>
  <si>
    <t>államigazgatási feladatok</t>
  </si>
  <si>
    <t>Bérleti díjak</t>
  </si>
  <si>
    <t>Szállítás</t>
  </si>
  <si>
    <t>Informatikai eszközök bérleti díja, karbantartása</t>
  </si>
  <si>
    <t>072112 Háziorvosi ügyeleti ellátás</t>
  </si>
  <si>
    <t>Társulások és költségvetési szerveik</t>
  </si>
  <si>
    <t>107052 Házi segítségnyújtás</t>
  </si>
  <si>
    <t>Foglalkoztatottak egyéb személyi juttatása</t>
  </si>
  <si>
    <t>K914</t>
  </si>
  <si>
    <t>Államháztartáson belüli megelőlegezések visszafizetése</t>
  </si>
  <si>
    <t>Szociális feladatok egyéb támogatása</t>
  </si>
  <si>
    <t>B814</t>
  </si>
  <si>
    <t>Államháztartáson belüli megelőlegezések</t>
  </si>
  <si>
    <t xml:space="preserve">072112 Háziorvosi ügyeleti ellátás </t>
  </si>
  <si>
    <t>2016. évi költségvetés bevételei</t>
  </si>
  <si>
    <t>A 2015. évről áthúzódó bérkompenzáció támogatása</t>
  </si>
  <si>
    <t xml:space="preserve">2016. évi költségvetés kiadásai </t>
  </si>
  <si>
    <t>K513</t>
  </si>
  <si>
    <t>Késedelmi és önellenőrzési pótlék</t>
  </si>
  <si>
    <t>Tárgyi eszközök bérbeadásából származó bevétel</t>
  </si>
  <si>
    <t>Tulajdonosi bevételek-koncessziós díjak</t>
  </si>
  <si>
    <t xml:space="preserve">          Szakmai dolgozók bértámogatása</t>
  </si>
  <si>
    <t xml:space="preserve">          Intézmény-üzemeltetési támogatás</t>
  </si>
  <si>
    <t>A települési önkormányzatok kulturális feladatainak támogatása</t>
  </si>
  <si>
    <t>Társulások és költségvetési szerveik (Tp Környéki Önk.Társulás)</t>
  </si>
  <si>
    <t>2016. évi BEVÉTELEK részletezése</t>
  </si>
  <si>
    <t>2016. évi KIADÁSOK részletezése</t>
  </si>
  <si>
    <t>Egyéb, az önkormányzat rendeletében megállapított juttatás</t>
  </si>
  <si>
    <t>K71</t>
  </si>
  <si>
    <t>Ingatlanok felújítása</t>
  </si>
  <si>
    <t>K74</t>
  </si>
  <si>
    <t xml:space="preserve">Felújítási célú előzetesen felszámított áfa </t>
  </si>
  <si>
    <t>2016. évi Költségvetés Mérlege</t>
  </si>
  <si>
    <t>2016. évi BEVÉTELEK feladatonkénti  bontása</t>
  </si>
  <si>
    <t>2016. évi KIADÁSOK feladatonkénti  bontása</t>
  </si>
  <si>
    <t>2016. évi költségvetés FELÚJÍTÁSI kiadásai célonkénti bontásban</t>
  </si>
  <si>
    <t>Felújítások összesen:</t>
  </si>
  <si>
    <t>Orvosi rendelő bejárati ajtó csere</t>
  </si>
  <si>
    <t>K1106</t>
  </si>
  <si>
    <t>Jubileumi jutalom</t>
  </si>
  <si>
    <t xml:space="preserve">102023 Időskorúak tartós bentlakásos ellátása                             </t>
  </si>
  <si>
    <t>2015. teljesítés</t>
  </si>
  <si>
    <t>2016. terv</t>
  </si>
  <si>
    <t>1. melléklet az 1/2016. (II. 26.)      önkormányzati rendelethez</t>
  </si>
  <si>
    <t>3. melléklet az 1/2016. (II. 26.)   önkormányzati rendelethez</t>
  </si>
  <si>
    <t>4. melléklet az  1/2016. (II. 26.)   önkormányzati rendelethez</t>
  </si>
  <si>
    <t>6. melléklet az 1/2016. (II. 26.)   önkormányzati rendelethez</t>
  </si>
  <si>
    <t xml:space="preserve">7. melléklet az 1/2016. (II. 26.)   önkormányzati rendelethez  </t>
  </si>
  <si>
    <t>8. melléklet az  1/2016. (II. 26.)   önkormányzati rendelethez</t>
  </si>
  <si>
    <t>9. melléklet az 1/2016. (II. 26.) önkormányzati rendelethez</t>
  </si>
  <si>
    <t>11. melléklet az  1/2016. (II. 26.)   önkormányzati rendelethez</t>
  </si>
  <si>
    <t>10. melléklet az 1/2016. (II. 26.)   önkormányzati rendelethez</t>
  </si>
  <si>
    <t>5. melléklet az  1/2016. (II. 26.)   önkormányzati rendelethez</t>
  </si>
  <si>
    <t>2. melléklet az 1/2016. (II. 26.)   önkormányzati rendelethez</t>
  </si>
  <si>
    <t>Előirányzat (Ft)</t>
  </si>
  <si>
    <t>eredeti</t>
  </si>
  <si>
    <t>módosított</t>
  </si>
  <si>
    <t>018020 Központi költségvetési befizetések</t>
  </si>
  <si>
    <t>Előirányzat    (Ft)</t>
  </si>
  <si>
    <t>Előirányzatok adatok Ft-ban</t>
  </si>
  <si>
    <t>(adatok Ft – ban )</t>
  </si>
  <si>
    <t>(adatok Ft-ban)</t>
  </si>
  <si>
    <t>B65</t>
  </si>
  <si>
    <t>Egyéb működési célú átvett pénzeszközök - háztartások</t>
  </si>
  <si>
    <t>Ágazati pótlék, kiegészítő szociális ágazati pótlék</t>
  </si>
  <si>
    <t>B115</t>
  </si>
  <si>
    <t>Működési célú költségvetési támogatások és kiegészítő támogatások</t>
  </si>
  <si>
    <t>B116</t>
  </si>
  <si>
    <t>Elszámolásból származó bevételek</t>
  </si>
  <si>
    <t>900010 Központi költségvetés funkcióra nem sorolható bevételei államháztartáson kívülről</t>
  </si>
  <si>
    <t>Talajterhelési díj</t>
  </si>
  <si>
    <t>900020 Önkormányzatok funkcióira nem sorolható bevételei államháztartáson kívülről</t>
  </si>
  <si>
    <t>Szabálysértési pénz-és helyszíni bírság önkormányzatot megillető része</t>
  </si>
  <si>
    <t>900010 Központi költségvetés funkcióira nem sorolható bevételei államháztartáson kívülről</t>
  </si>
  <si>
    <t>011130 Önkormányzatok és önkormányzati hivatalok és j.ált. igazgatási tevékenysége</t>
  </si>
  <si>
    <t>Programozás</t>
  </si>
  <si>
    <t>K355</t>
  </si>
  <si>
    <t>Egyéb dologi kiadások</t>
  </si>
  <si>
    <t>K512</t>
  </si>
  <si>
    <t>Egyéb működési célú támogatások államháztartáson kívülre</t>
  </si>
  <si>
    <t xml:space="preserve">Beruházási célú előzetesen felszámított áfa </t>
  </si>
  <si>
    <t>K63</t>
  </si>
  <si>
    <t>Informatikai eszközök beszerzése</t>
  </si>
  <si>
    <t>K67</t>
  </si>
  <si>
    <t>K64</t>
  </si>
  <si>
    <t>Egyéb tárgyi eszközök beszerzése</t>
  </si>
  <si>
    <t>K1103</t>
  </si>
  <si>
    <t>Céljuttatás</t>
  </si>
  <si>
    <t>Táppénz hozzájárulás</t>
  </si>
  <si>
    <t>Egyéb tárgyi eszköz beszerzés</t>
  </si>
  <si>
    <t>Beruházások összesen:</t>
  </si>
  <si>
    <t>2016. évi költségvetés BERUHÁZÁSI kiadásai célonkénti bontásban</t>
  </si>
  <si>
    <t>Laptop vásárlás</t>
  </si>
  <si>
    <t>Informatikai eszköz beszerzés</t>
  </si>
  <si>
    <t>Fűkasza vásárlás</t>
  </si>
  <si>
    <t>9a. melléklet az 1/2016. (II. 26.) önkormányzati rendelethez</t>
  </si>
  <si>
    <t>1. melléklet az .../2016. (...)      önkormányzati rendelethez</t>
  </si>
  <si>
    <t>2. melléklet az .../2016. (...)   önkormányzati rendelethez</t>
  </si>
  <si>
    <t>3. melléklet az .../2016. (...)   önkormányzati rendelethez</t>
  </si>
  <si>
    <t>4. melléklet az  .../2016. (...)   önkormányzati rendelethez</t>
  </si>
  <si>
    <t>5. melléklet az  .../2016. (...)   önkormányzati rendelethez</t>
  </si>
  <si>
    <t>6. melléklet az .../2016. (...)   önkormányzati rendelethez</t>
  </si>
  <si>
    <t xml:space="preserve">7. melléklet az .../2016. (...)   önkormányzati rendelethez  </t>
  </si>
  <si>
    <t>8. melléklet az  .../2016. (...)   önkormányzati rendelethez</t>
  </si>
  <si>
    <t>9. melléklet az .../2016. (...) önkormányzati rendelethez</t>
  </si>
  <si>
    <t>Lakhatással összefüggő támogatás</t>
  </si>
  <si>
    <t>K123</t>
  </si>
  <si>
    <t>Egyszerűsített foglalkoztatottak juttatásai és közterhei</t>
  </si>
  <si>
    <t>Egészségügyi hozzájárulás</t>
  </si>
  <si>
    <r>
      <t xml:space="preserve">KIADÁSOK ÖSSZESEN                                                                                   </t>
    </r>
    <r>
      <rPr>
        <b/>
        <i/>
        <sz val="12"/>
        <rFont val="Times New Roman"/>
        <family val="1"/>
      </rPr>
      <t>fő</t>
    </r>
  </si>
  <si>
    <t>102023 Időskorúak tartós bentlakásos ellátása</t>
  </si>
  <si>
    <t>10. melléklet a .../2016. (...) önkormányzati rendelethez</t>
  </si>
  <si>
    <t>11. melléklet az .../2016. (...)   önkormányzati rendelethez</t>
  </si>
  <si>
    <t>12. melléklet az  .../2016. (...)  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</si>
</sst>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color indexed="20"/>
      <name val="Times New Roman"/>
      <family val="1"/>
    </font>
    <font>
      <sz val="12"/>
      <color indexed="2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color indexed="62"/>
      <name val="Times New Roman"/>
      <family val="1"/>
    </font>
    <font>
      <sz val="10"/>
      <color indexed="62"/>
      <name val="Arial"/>
      <family val="2"/>
    </font>
    <font>
      <sz val="12"/>
      <color rgb="FF7030A0"/>
      <name val="Times New Roman"/>
      <family val="1"/>
    </font>
    <font>
      <sz val="10"/>
      <color rgb="FF7030A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5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8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0" fillId="0" borderId="0" xfId="60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2" fontId="1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0" applyFont="1">
      <alignment/>
      <protection/>
    </xf>
    <xf numFmtId="0" fontId="0" fillId="0" borderId="0" xfId="58" applyFont="1">
      <alignment/>
      <protection/>
    </xf>
    <xf numFmtId="3" fontId="0" fillId="0" borderId="0" xfId="58" applyNumberFormat="1" applyFont="1">
      <alignment/>
      <protection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3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right"/>
    </xf>
    <xf numFmtId="0" fontId="0" fillId="0" borderId="0" xfId="59" applyFont="1">
      <alignment/>
      <protection/>
    </xf>
    <xf numFmtId="0" fontId="0" fillId="0" borderId="0" xfId="59">
      <alignment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49" fontId="19" fillId="24" borderId="11" xfId="0" applyNumberFormat="1" applyFont="1" applyFill="1" applyBorder="1" applyAlignment="1">
      <alignment horizontal="right"/>
    </xf>
    <xf numFmtId="3" fontId="19" fillId="24" borderId="12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11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 horizontal="right"/>
    </xf>
    <xf numFmtId="0" fontId="18" fillId="0" borderId="11" xfId="0" applyFont="1" applyFill="1" applyBorder="1" applyAlignment="1">
      <alignment horizontal="left"/>
    </xf>
    <xf numFmtId="3" fontId="18" fillId="0" borderId="11" xfId="0" applyNumberFormat="1" applyFont="1" applyFill="1" applyBorder="1" applyAlignment="1">
      <alignment horizontal="right"/>
    </xf>
    <xf numFmtId="3" fontId="18" fillId="0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/>
    </xf>
    <xf numFmtId="3" fontId="18" fillId="0" borderId="11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18" fillId="0" borderId="11" xfId="0" applyFont="1" applyFill="1" applyBorder="1" applyAlignment="1">
      <alignment wrapText="1"/>
    </xf>
    <xf numFmtId="3" fontId="18" fillId="0" borderId="11" xfId="0" applyNumberFormat="1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 horizontal="left"/>
    </xf>
    <xf numFmtId="3" fontId="19" fillId="0" borderId="13" xfId="0" applyNumberFormat="1" applyFont="1" applyFill="1" applyBorder="1" applyAlignment="1">
      <alignment horizontal="right"/>
    </xf>
    <xf numFmtId="168" fontId="19" fillId="0" borderId="0" xfId="0" applyNumberFormat="1" applyFont="1" applyFill="1" applyAlignment="1">
      <alignment/>
    </xf>
    <xf numFmtId="3" fontId="18" fillId="0" borderId="13" xfId="0" applyNumberFormat="1" applyFont="1" applyFill="1" applyBorder="1" applyAlignment="1">
      <alignment horizontal="left"/>
    </xf>
    <xf numFmtId="3" fontId="18" fillId="0" borderId="13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horizontal="left"/>
    </xf>
    <xf numFmtId="3" fontId="19" fillId="24" borderId="11" xfId="0" applyNumberFormat="1" applyFont="1" applyFill="1" applyBorder="1" applyAlignment="1">
      <alignment horizontal="right"/>
    </xf>
    <xf numFmtId="49" fontId="19" fillId="24" borderId="11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1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3" fontId="19" fillId="0" borderId="15" xfId="0" applyNumberFormat="1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0" fontId="18" fillId="0" borderId="14" xfId="0" applyFont="1" applyFill="1" applyBorder="1" applyAlignment="1">
      <alignment horizontal="left"/>
    </xf>
    <xf numFmtId="3" fontId="18" fillId="0" borderId="15" xfId="0" applyNumberFormat="1" applyFont="1" applyFill="1" applyBorder="1" applyAlignment="1">
      <alignment horizontal="left"/>
    </xf>
    <xf numFmtId="3" fontId="18" fillId="0" borderId="14" xfId="0" applyNumberFormat="1" applyFont="1" applyFill="1" applyBorder="1" applyAlignment="1">
      <alignment horizontal="center"/>
    </xf>
    <xf numFmtId="3" fontId="19" fillId="24" borderId="11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8" fillId="0" borderId="11" xfId="0" applyFont="1" applyFill="1" applyBorder="1" applyAlignment="1">
      <alignment horizontal="center"/>
    </xf>
    <xf numFmtId="2" fontId="19" fillId="24" borderId="11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center"/>
    </xf>
    <xf numFmtId="0" fontId="19" fillId="24" borderId="11" xfId="0" applyFont="1" applyFill="1" applyBorder="1" applyAlignment="1">
      <alignment horizontal="right"/>
    </xf>
    <xf numFmtId="3" fontId="18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0" fillId="0" borderId="0" xfId="60" applyFont="1" applyFill="1">
      <alignment/>
      <protection/>
    </xf>
    <xf numFmtId="2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3" fontId="19" fillId="24" borderId="0" xfId="0" applyNumberFormat="1" applyFont="1" applyFill="1" applyBorder="1" applyAlignment="1">
      <alignment horizontal="right" wrapText="1"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3" fontId="19" fillId="24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168" fontId="18" fillId="0" borderId="0" xfId="0" applyNumberFormat="1" applyFont="1" applyFill="1" applyAlignment="1">
      <alignment horizontal="center"/>
    </xf>
    <xf numFmtId="168" fontId="19" fillId="0" borderId="0" xfId="0" applyNumberFormat="1" applyFont="1" applyFill="1" applyAlignment="1">
      <alignment horizontal="center"/>
    </xf>
    <xf numFmtId="3" fontId="19" fillId="24" borderId="0" xfId="0" applyNumberFormat="1" applyFont="1" applyFill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3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wrapText="1"/>
    </xf>
    <xf numFmtId="3" fontId="18" fillId="0" borderId="0" xfId="0" applyNumberFormat="1" applyFont="1" applyFill="1" applyAlignment="1">
      <alignment horizontal="left" wrapText="1"/>
    </xf>
    <xf numFmtId="3" fontId="18" fillId="0" borderId="0" xfId="0" applyNumberFormat="1" applyFont="1" applyFill="1" applyAlignment="1">
      <alignment horizontal="center" wrapText="1"/>
    </xf>
    <xf numFmtId="3" fontId="19" fillId="24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wrapText="1"/>
    </xf>
    <xf numFmtId="3" fontId="19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2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right"/>
    </xf>
    <xf numFmtId="3" fontId="19" fillId="0" borderId="2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11" xfId="0" applyFont="1" applyBorder="1" applyAlignment="1">
      <alignment/>
    </xf>
    <xf numFmtId="3" fontId="18" fillId="0" borderId="11" xfId="0" applyNumberFormat="1" applyFont="1" applyBorder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11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11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22" xfId="0" applyNumberFormat="1" applyFont="1" applyBorder="1" applyAlignment="1">
      <alignment/>
    </xf>
    <xf numFmtId="0" fontId="19" fillId="0" borderId="0" xfId="60" applyFont="1">
      <alignment/>
      <protection/>
    </xf>
    <xf numFmtId="3" fontId="19" fillId="0" borderId="10" xfId="60" applyNumberFormat="1" applyFont="1" applyBorder="1" applyAlignment="1">
      <alignment horizontal="center" vertical="center" wrapText="1"/>
      <protection/>
    </xf>
    <xf numFmtId="4" fontId="19" fillId="0" borderId="11" xfId="60" applyNumberFormat="1" applyFont="1" applyBorder="1">
      <alignment/>
      <protection/>
    </xf>
    <xf numFmtId="3" fontId="19" fillId="0" borderId="20" xfId="60" applyNumberFormat="1" applyFont="1" applyBorder="1">
      <alignment/>
      <protection/>
    </xf>
    <xf numFmtId="3" fontId="18" fillId="0" borderId="13" xfId="0" applyNumberFormat="1" applyFont="1" applyFill="1" applyBorder="1" applyAlignment="1">
      <alignment horizontal="right"/>
    </xf>
    <xf numFmtId="3" fontId="19" fillId="0" borderId="13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2" fontId="19" fillId="0" borderId="11" xfId="0" applyNumberFormat="1" applyFont="1" applyFill="1" applyBorder="1" applyAlignment="1">
      <alignment horizontal="right"/>
    </xf>
    <xf numFmtId="0" fontId="19" fillId="0" borderId="16" xfId="60" applyFont="1" applyBorder="1">
      <alignment/>
      <protection/>
    </xf>
    <xf numFmtId="0" fontId="19" fillId="0" borderId="17" xfId="60" applyFont="1" applyBorder="1">
      <alignment/>
      <protection/>
    </xf>
    <xf numFmtId="3" fontId="19" fillId="0" borderId="22" xfId="60" applyNumberFormat="1" applyFont="1" applyBorder="1">
      <alignment/>
      <protection/>
    </xf>
    <xf numFmtId="0" fontId="19" fillId="0" borderId="11" xfId="60" applyFont="1" applyBorder="1">
      <alignment/>
      <protection/>
    </xf>
    <xf numFmtId="4" fontId="19" fillId="0" borderId="0" xfId="60" applyNumberFormat="1" applyFont="1" applyBorder="1">
      <alignment/>
      <protection/>
    </xf>
    <xf numFmtId="0" fontId="18" fillId="0" borderId="0" xfId="0" applyFont="1" applyBorder="1" applyAlignment="1">
      <alignment horizontal="left"/>
    </xf>
    <xf numFmtId="3" fontId="18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 horizontal="left"/>
    </xf>
    <xf numFmtId="3" fontId="19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>
      <alignment/>
    </xf>
    <xf numFmtId="0" fontId="19" fillId="0" borderId="23" xfId="0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0" fontId="29" fillId="0" borderId="0" xfId="0" applyFont="1" applyAlignment="1">
      <alignment/>
    </xf>
    <xf numFmtId="0" fontId="19" fillId="0" borderId="0" xfId="0" applyFont="1" applyFill="1" applyBorder="1" applyAlignment="1">
      <alignment horizontal="justify"/>
    </xf>
    <xf numFmtId="0" fontId="29" fillId="0" borderId="16" xfId="0" applyFont="1" applyBorder="1" applyAlignment="1">
      <alignment/>
    </xf>
    <xf numFmtId="0" fontId="19" fillId="0" borderId="16" xfId="0" applyFont="1" applyFill="1" applyBorder="1" applyAlignment="1">
      <alignment horizontal="justify"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0" fontId="19" fillId="0" borderId="1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0" xfId="58" applyFont="1" applyFill="1" applyAlignment="1">
      <alignment horizontal="left"/>
      <protection/>
    </xf>
    <xf numFmtId="3" fontId="18" fillId="0" borderId="0" xfId="58" applyNumberFormat="1" applyFont="1" applyFill="1" applyBorder="1" applyAlignment="1">
      <alignment horizontal="right"/>
      <protection/>
    </xf>
    <xf numFmtId="0" fontId="18" fillId="0" borderId="0" xfId="58" applyFont="1" applyFill="1" applyBorder="1" applyAlignment="1">
      <alignment horizontal="right"/>
      <protection/>
    </xf>
    <xf numFmtId="3" fontId="18" fillId="0" borderId="0" xfId="58" applyNumberFormat="1" applyFont="1">
      <alignment/>
      <protection/>
    </xf>
    <xf numFmtId="49" fontId="19" fillId="0" borderId="0" xfId="58" applyNumberFormat="1" applyFont="1" applyAlignment="1">
      <alignment horizontal="left"/>
      <protection/>
    </xf>
    <xf numFmtId="0" fontId="19" fillId="0" borderId="0" xfId="58" applyFont="1" applyAlignment="1">
      <alignment horizontal="left"/>
      <protection/>
    </xf>
    <xf numFmtId="3" fontId="18" fillId="0" borderId="0" xfId="0" applyNumberFormat="1" applyFont="1" applyFill="1" applyBorder="1" applyAlignment="1">
      <alignment wrapText="1"/>
    </xf>
    <xf numFmtId="0" fontId="30" fillId="0" borderId="0" xfId="58" applyFont="1">
      <alignment/>
      <protection/>
    </xf>
    <xf numFmtId="3" fontId="19" fillId="0" borderId="0" xfId="58" applyNumberFormat="1" applyFont="1">
      <alignment/>
      <protection/>
    </xf>
    <xf numFmtId="3" fontId="18" fillId="0" borderId="0" xfId="58" applyNumberFormat="1" applyFont="1" applyFill="1">
      <alignment/>
      <protection/>
    </xf>
    <xf numFmtId="3" fontId="18" fillId="0" borderId="0" xfId="58" applyNumberFormat="1" applyFont="1" applyBorder="1">
      <alignment/>
      <protection/>
    </xf>
    <xf numFmtId="3" fontId="18" fillId="0" borderId="0" xfId="58" applyNumberFormat="1" applyFont="1" applyFill="1" applyBorder="1">
      <alignment/>
      <protection/>
    </xf>
    <xf numFmtId="0" fontId="19" fillId="0" borderId="10" xfId="58" applyFont="1" applyBorder="1" applyAlignment="1">
      <alignment vertical="center"/>
      <protection/>
    </xf>
    <xf numFmtId="0" fontId="18" fillId="0" borderId="0" xfId="56" applyFont="1" applyAlignment="1">
      <alignment horizontal="center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8" applyFont="1" applyBorder="1">
      <alignment/>
      <protection/>
    </xf>
    <xf numFmtId="0" fontId="18" fillId="0" borderId="0" xfId="58" applyFont="1" applyBorder="1" applyAlignment="1">
      <alignment horizontal="left"/>
      <protection/>
    </xf>
    <xf numFmtId="3" fontId="18" fillId="0" borderId="21" xfId="56" applyNumberFormat="1" applyFont="1" applyBorder="1" applyAlignment="1">
      <alignment horizontal="right" vertical="center" wrapText="1"/>
      <protection/>
    </xf>
    <xf numFmtId="3" fontId="18" fillId="0" borderId="0" xfId="56" applyNumberFormat="1" applyFont="1" applyBorder="1" applyAlignment="1">
      <alignment horizontal="right" vertical="center" wrapText="1"/>
      <protection/>
    </xf>
    <xf numFmtId="0" fontId="18" fillId="0" borderId="16" xfId="56" applyFont="1" applyBorder="1">
      <alignment/>
      <protection/>
    </xf>
    <xf numFmtId="0" fontId="19" fillId="0" borderId="16" xfId="56" applyFont="1" applyBorder="1" applyAlignment="1">
      <alignment wrapText="1"/>
      <protection/>
    </xf>
    <xf numFmtId="3" fontId="19" fillId="0" borderId="16" xfId="56" applyNumberFormat="1" applyFont="1" applyBorder="1" applyAlignment="1">
      <alignment horizontal="right" vertical="center" wrapText="1"/>
      <protection/>
    </xf>
    <xf numFmtId="0" fontId="19" fillId="0" borderId="0" xfId="56" applyFont="1" applyBorder="1" applyAlignment="1">
      <alignment wrapText="1"/>
      <protection/>
    </xf>
    <xf numFmtId="3" fontId="19" fillId="0" borderId="0" xfId="56" applyNumberFormat="1" applyFont="1" applyBorder="1" applyAlignment="1">
      <alignment horizontal="right" vertical="center" wrapText="1"/>
      <protection/>
    </xf>
    <xf numFmtId="0" fontId="18" fillId="0" borderId="0" xfId="58" applyFont="1" applyBorder="1" applyAlignment="1">
      <alignment horizontal="justify"/>
      <protection/>
    </xf>
    <xf numFmtId="3" fontId="19" fillId="0" borderId="16" xfId="56" applyNumberFormat="1" applyFont="1" applyBorder="1" applyAlignment="1">
      <alignment horizontal="right" wrapText="1"/>
      <protection/>
    </xf>
    <xf numFmtId="0" fontId="18" fillId="0" borderId="24" xfId="56" applyFont="1" applyBorder="1">
      <alignment/>
      <protection/>
    </xf>
    <xf numFmtId="0" fontId="19" fillId="0" borderId="24" xfId="56" applyFont="1" applyBorder="1" applyAlignment="1">
      <alignment wrapText="1"/>
      <protection/>
    </xf>
    <xf numFmtId="3" fontId="19" fillId="0" borderId="24" xfId="56" applyNumberFormat="1" applyFont="1" applyBorder="1" applyAlignment="1">
      <alignment wrapText="1"/>
      <protection/>
    </xf>
    <xf numFmtId="0" fontId="0" fillId="0" borderId="0" xfId="58" applyFont="1" applyAlignment="1">
      <alignment/>
      <protection/>
    </xf>
    <xf numFmtId="0" fontId="18" fillId="0" borderId="0" xfId="58" applyFont="1">
      <alignment/>
      <protection/>
    </xf>
    <xf numFmtId="0" fontId="18" fillId="0" borderId="0" xfId="56" applyFont="1" applyBorder="1" applyAlignment="1">
      <alignment vertical="center" wrapText="1"/>
      <protection/>
    </xf>
    <xf numFmtId="3" fontId="19" fillId="0" borderId="16" xfId="56" applyNumberFormat="1" applyFont="1" applyBorder="1" applyAlignment="1">
      <alignment vertical="center"/>
      <protection/>
    </xf>
    <xf numFmtId="3" fontId="19" fillId="0" borderId="21" xfId="56" applyNumberFormat="1" applyFont="1" applyBorder="1" applyAlignment="1">
      <alignment horizontal="right" wrapText="1"/>
      <protection/>
    </xf>
    <xf numFmtId="3" fontId="19" fillId="0" borderId="0" xfId="56" applyNumberFormat="1" applyFont="1" applyBorder="1" applyAlignment="1">
      <alignment horizontal="right" wrapText="1"/>
      <protection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3" fontId="18" fillId="0" borderId="26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0" fontId="18" fillId="0" borderId="0" xfId="0" applyFont="1" applyAlignment="1">
      <alignment vertical="center"/>
    </xf>
    <xf numFmtId="0" fontId="18" fillId="0" borderId="0" xfId="57" applyFont="1" applyAlignment="1">
      <alignment horizontal="center" vertical="center"/>
      <protection/>
    </xf>
    <xf numFmtId="0" fontId="18" fillId="0" borderId="0" xfId="57" applyFont="1">
      <alignment/>
      <protection/>
    </xf>
    <xf numFmtId="3" fontId="19" fillId="0" borderId="10" xfId="57" applyNumberFormat="1" applyFont="1" applyBorder="1" applyAlignment="1">
      <alignment horizontal="center" vertical="center"/>
      <protection/>
    </xf>
    <xf numFmtId="0" fontId="19" fillId="0" borderId="27" xfId="57" applyFont="1" applyBorder="1" applyAlignment="1">
      <alignment horizontal="justify"/>
      <protection/>
    </xf>
    <xf numFmtId="3" fontId="19" fillId="0" borderId="22" xfId="57" applyNumberFormat="1" applyFont="1" applyBorder="1" applyAlignment="1">
      <alignment horizontal="right"/>
      <protection/>
    </xf>
    <xf numFmtId="0" fontId="19" fillId="0" borderId="0" xfId="57" applyFont="1">
      <alignment/>
      <protection/>
    </xf>
    <xf numFmtId="0" fontId="18" fillId="0" borderId="27" xfId="57" applyFont="1" applyBorder="1" applyAlignment="1">
      <alignment horizontal="justify"/>
      <protection/>
    </xf>
    <xf numFmtId="3" fontId="18" fillId="0" borderId="28" xfId="57" applyNumberFormat="1" applyFont="1" applyBorder="1" applyAlignment="1">
      <alignment horizontal="right"/>
      <protection/>
    </xf>
    <xf numFmtId="3" fontId="19" fillId="0" borderId="28" xfId="57" applyNumberFormat="1" applyFont="1" applyBorder="1" applyAlignment="1">
      <alignment horizontal="right"/>
      <protection/>
    </xf>
    <xf numFmtId="0" fontId="18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9" fillId="24" borderId="0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8" fillId="0" borderId="0" xfId="60" applyFont="1" applyFill="1" applyAlignment="1">
      <alignment horizontal="right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58" applyFont="1" applyBorder="1" applyAlignment="1">
      <alignment horizontal="center"/>
      <protection/>
    </xf>
    <xf numFmtId="0" fontId="18" fillId="0" borderId="0" xfId="58" applyFont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19" fillId="0" borderId="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4" fillId="24" borderId="11" xfId="0" applyFont="1" applyFill="1" applyBorder="1" applyAlignment="1">
      <alignment wrapText="1"/>
    </xf>
    <xf numFmtId="0" fontId="19" fillId="24" borderId="23" xfId="0" applyFont="1" applyFill="1" applyBorder="1" applyAlignment="1">
      <alignment wrapText="1"/>
    </xf>
    <xf numFmtId="0" fontId="24" fillId="24" borderId="23" xfId="0" applyFont="1" applyFill="1" applyBorder="1" applyAlignment="1">
      <alignment wrapText="1"/>
    </xf>
    <xf numFmtId="0" fontId="24" fillId="24" borderId="12" xfId="0" applyFont="1" applyFill="1" applyBorder="1" applyAlignment="1">
      <alignment wrapText="1"/>
    </xf>
    <xf numFmtId="0" fontId="19" fillId="24" borderId="0" xfId="0" applyFont="1" applyFill="1" applyAlignment="1">
      <alignment horizontal="left"/>
    </xf>
    <xf numFmtId="0" fontId="19" fillId="24" borderId="11" xfId="0" applyFont="1" applyFill="1" applyBorder="1" applyAlignment="1">
      <alignment horizontal="left"/>
    </xf>
    <xf numFmtId="0" fontId="18" fillId="0" borderId="0" xfId="58" applyFont="1" applyBorder="1" applyAlignment="1">
      <alignment horizontal="center" vertical="center"/>
      <protection/>
    </xf>
    <xf numFmtId="0" fontId="18" fillId="0" borderId="0" xfId="56" applyFont="1" applyAlignment="1">
      <alignment horizontal="right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8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justify"/>
    </xf>
    <xf numFmtId="0" fontId="0" fillId="0" borderId="30" xfId="0" applyFont="1" applyBorder="1" applyAlignment="1">
      <alignment horizontal="justify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59" applyFont="1" applyAlignment="1">
      <alignment horizontal="right"/>
      <protection/>
    </xf>
    <xf numFmtId="0" fontId="18" fillId="0" borderId="0" xfId="57" applyFont="1" applyAlignment="1">
      <alignment horizontal="center" vertical="center"/>
      <protection/>
    </xf>
    <xf numFmtId="0" fontId="19" fillId="0" borderId="10" xfId="57" applyFont="1" applyBorder="1" applyAlignment="1">
      <alignment horizontal="center" vertical="center"/>
      <protection/>
    </xf>
    <xf numFmtId="3" fontId="19" fillId="0" borderId="10" xfId="57" applyNumberFormat="1" applyFont="1" applyBorder="1" applyAlignment="1">
      <alignment horizontal="center"/>
      <protection/>
    </xf>
    <xf numFmtId="0" fontId="18" fillId="0" borderId="0" xfId="60" applyFont="1" applyAlignment="1">
      <alignment horizontal="right"/>
      <protection/>
    </xf>
    <xf numFmtId="0" fontId="19" fillId="0" borderId="0" xfId="0" applyFont="1" applyFill="1" applyAlignment="1">
      <alignment horizontal="left"/>
    </xf>
    <xf numFmtId="0" fontId="18" fillId="0" borderId="0" xfId="60" applyFont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left"/>
      <protection/>
    </xf>
    <xf numFmtId="0" fontId="19" fillId="0" borderId="11" xfId="60" applyFont="1" applyBorder="1" applyAlignment="1">
      <alignment horizontal="left"/>
      <protection/>
    </xf>
    <xf numFmtId="3" fontId="19" fillId="0" borderId="10" xfId="60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9" fillId="0" borderId="10" xfId="60" applyFont="1" applyBorder="1" applyAlignment="1">
      <alignment horizontal="center" vertical="center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2010. évi költségvetés mellékletek_Mkálla 3.4 éves ktgvetés mód. 2013. 2" xfId="57"/>
    <cellStyle name="Normál_Köveskál 2014. évi költségvetés" xfId="58"/>
    <cellStyle name="Normál_Mkálla 3.4 éves ktgvetés mód. 2013. 2" xfId="59"/>
    <cellStyle name="Normál_Mkálla ktgvetés 2013.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="130" zoomScaleNormal="130" zoomScalePageLayoutView="0" workbookViewId="0" topLeftCell="A1">
      <selection activeCell="A4" sqref="A4:D4"/>
    </sheetView>
  </sheetViews>
  <sheetFormatPr defaultColWidth="9.140625" defaultRowHeight="12.75"/>
  <cols>
    <col min="1" max="1" width="4.421875" style="9" customWidth="1"/>
    <col min="2" max="2" width="66.421875" style="9" customWidth="1"/>
    <col min="3" max="3" width="16.140625" style="9" customWidth="1"/>
    <col min="4" max="4" width="14.421875" style="9" customWidth="1"/>
    <col min="5" max="16384" width="9.140625" style="9" customWidth="1"/>
  </cols>
  <sheetData>
    <row r="1" spans="1:4" s="1" customFormat="1" ht="15.75">
      <c r="A1" s="231" t="s">
        <v>346</v>
      </c>
      <c r="B1" s="231"/>
      <c r="C1" s="231"/>
      <c r="D1" s="231"/>
    </row>
    <row r="2" spans="1:4" s="1" customFormat="1" ht="15.75">
      <c r="A2" s="231" t="s">
        <v>293</v>
      </c>
      <c r="B2" s="231"/>
      <c r="C2" s="231"/>
      <c r="D2" s="231"/>
    </row>
    <row r="3" spans="1:4" s="1" customFormat="1" ht="24.75" customHeight="1">
      <c r="A3" s="228" t="s">
        <v>68</v>
      </c>
      <c r="B3" s="228"/>
      <c r="C3" s="228"/>
      <c r="D3" s="228"/>
    </row>
    <row r="4" spans="1:4" s="1" customFormat="1" ht="26.25" customHeight="1">
      <c r="A4" s="228" t="s">
        <v>282</v>
      </c>
      <c r="B4" s="228"/>
      <c r="C4" s="228"/>
      <c r="D4" s="228"/>
    </row>
    <row r="5" spans="1:3" s="1" customFormat="1" ht="19.5" customHeight="1">
      <c r="A5" s="171"/>
      <c r="B5" s="171"/>
      <c r="C5" s="171"/>
    </row>
    <row r="6" spans="1:4" s="1" customFormat="1" ht="26.25" customHeight="1">
      <c r="A6" s="229" t="s">
        <v>179</v>
      </c>
      <c r="B6" s="229"/>
      <c r="C6" s="230" t="s">
        <v>308</v>
      </c>
      <c r="D6" s="230"/>
    </row>
    <row r="7" spans="1:4" s="1" customFormat="1" ht="24" customHeight="1">
      <c r="A7" s="229"/>
      <c r="B7" s="229"/>
      <c r="C7" s="173" t="s">
        <v>305</v>
      </c>
      <c r="D7" s="173" t="s">
        <v>306</v>
      </c>
    </row>
    <row r="8" spans="1:4" s="1" customFormat="1" ht="31.5" customHeight="1">
      <c r="A8" s="33"/>
      <c r="B8" s="33" t="s">
        <v>170</v>
      </c>
      <c r="C8" s="159">
        <f>SUM(C9:C11)</f>
        <v>59742000</v>
      </c>
      <c r="D8" s="159">
        <f>SUM(D9:D12)</f>
        <v>69502618</v>
      </c>
    </row>
    <row r="9" spans="1:4" s="1" customFormat="1" ht="15.75">
      <c r="A9" s="137" t="s">
        <v>124</v>
      </c>
      <c r="B9" s="156" t="s">
        <v>125</v>
      </c>
      <c r="C9" s="157">
        <f>'2.bevétel'!F83+'10.Idősek Otthona bevétel'!F8</f>
        <v>36386000</v>
      </c>
      <c r="D9" s="25">
        <f>'2.bevétel'!G83+'10.Idősek Otthona bevétel'!G8</f>
        <v>45776618</v>
      </c>
    </row>
    <row r="10" spans="1:4" s="1" customFormat="1" ht="15.75">
      <c r="A10" s="137" t="s">
        <v>105</v>
      </c>
      <c r="B10" s="156" t="s">
        <v>106</v>
      </c>
      <c r="C10" s="157">
        <f>'2.bevétel'!F84</f>
        <v>3775000</v>
      </c>
      <c r="D10" s="25">
        <f>'2.bevétel'!G84</f>
        <v>4045000</v>
      </c>
    </row>
    <row r="11" spans="1:4" s="1" customFormat="1" ht="15.75">
      <c r="A11" s="137" t="s">
        <v>63</v>
      </c>
      <c r="B11" s="156" t="s">
        <v>64</v>
      </c>
      <c r="C11" s="157">
        <f>'2.bevétel'!F85+'10.Idősek Otthona bevétel'!F10</f>
        <v>19581000</v>
      </c>
      <c r="D11" s="25">
        <f>'2.bevétel'!G85+'10.Idősek Otthona bevétel'!G10</f>
        <v>19676000</v>
      </c>
    </row>
    <row r="12" spans="1:4" s="1" customFormat="1" ht="15.75">
      <c r="A12" s="137" t="s">
        <v>171</v>
      </c>
      <c r="B12" s="156" t="s">
        <v>172</v>
      </c>
      <c r="C12" s="157">
        <v>0</v>
      </c>
      <c r="D12" s="25">
        <f>'2.bevétel'!G86</f>
        <v>5000</v>
      </c>
    </row>
    <row r="13" spans="1:4" s="1" customFormat="1" ht="29.25" customHeight="1">
      <c r="A13" s="158"/>
      <c r="B13" s="158" t="s">
        <v>173</v>
      </c>
      <c r="C13" s="159">
        <f>SUM(C14:C14)</f>
        <v>1210000</v>
      </c>
      <c r="D13" s="159">
        <f>SUM(D14:D14)</f>
        <v>940000</v>
      </c>
    </row>
    <row r="14" spans="1:4" s="1" customFormat="1" ht="15.75">
      <c r="A14" s="137" t="s">
        <v>176</v>
      </c>
      <c r="B14" s="156" t="s">
        <v>177</v>
      </c>
      <c r="C14" s="157">
        <f>'3.bevétel jogc.'!F50</f>
        <v>1210000</v>
      </c>
      <c r="D14" s="25">
        <f>'2.bevétel'!G87</f>
        <v>940000</v>
      </c>
    </row>
    <row r="15" spans="1:4" s="1" customFormat="1" ht="30" customHeight="1">
      <c r="A15" s="33" t="s">
        <v>97</v>
      </c>
      <c r="B15" s="160" t="s">
        <v>98</v>
      </c>
      <c r="C15" s="159">
        <f>'3.bevétel jogc.'!F52+'10.Idősek Otthona bevétel'!F16</f>
        <v>16613000</v>
      </c>
      <c r="D15" s="129">
        <f>'2.bevétel'!G88+'10.Idősek Otthona bevétel'!G16</f>
        <v>16513000</v>
      </c>
    </row>
    <row r="16" spans="1:107" s="162" customFormat="1" ht="30" customHeight="1">
      <c r="A16" s="140"/>
      <c r="B16" s="140" t="s">
        <v>178</v>
      </c>
      <c r="C16" s="161">
        <f>SUM(C8+C13+C15)</f>
        <v>77565000</v>
      </c>
      <c r="D16" s="161">
        <f>SUM(D8+D13+D15)</f>
        <v>86955618</v>
      </c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</row>
    <row r="17" spans="1:4" s="167" customFormat="1" ht="30" customHeight="1">
      <c r="A17" s="165"/>
      <c r="B17" s="165" t="s">
        <v>180</v>
      </c>
      <c r="C17" s="166">
        <f>SUM(C18:C22)</f>
        <v>74746000</v>
      </c>
      <c r="D17" s="166">
        <f>SUM(D18:D22)</f>
        <v>82721618</v>
      </c>
    </row>
    <row r="18" spans="1:4" s="21" customFormat="1" ht="15.75">
      <c r="A18" s="64" t="s">
        <v>13</v>
      </c>
      <c r="B18" s="163" t="s">
        <v>181</v>
      </c>
      <c r="C18" s="157">
        <f>'5.kiadás'!H214+'11.Idősek Otthona kiadás'!G8</f>
        <v>26425000</v>
      </c>
      <c r="D18" s="25">
        <f>'5.kiadás'!I214+'11.Idősek Otthona kiadás'!H8+'11.Idősek Otthona kiadás'!H56</f>
        <v>30859000</v>
      </c>
    </row>
    <row r="19" spans="1:4" s="21" customFormat="1" ht="15.75">
      <c r="A19" s="64" t="s">
        <v>21</v>
      </c>
      <c r="B19" s="137" t="s">
        <v>182</v>
      </c>
      <c r="C19" s="157">
        <f>'5.kiadás'!H215+'11.Idősek Otthona kiadás'!G17</f>
        <v>6650000</v>
      </c>
      <c r="D19" s="25">
        <f>'5.kiadás'!I215+'11.Idősek Otthona kiadás'!H60+'11.Idősek Otthona kiadás'!H17</f>
        <v>7865000</v>
      </c>
    </row>
    <row r="20" spans="1:4" s="21" customFormat="1" ht="15.75">
      <c r="A20" s="64" t="s">
        <v>23</v>
      </c>
      <c r="B20" s="156" t="s">
        <v>24</v>
      </c>
      <c r="C20" s="157">
        <f>'5.kiadás'!H216+'11.Idősek Otthona kiadás'!G20</f>
        <v>24192000</v>
      </c>
      <c r="D20" s="25">
        <f>'5.kiadás'!I216+'11.Idősek Otthona kiadás'!H20+'11.Idősek Otthona kiadás'!H62</f>
        <v>24993412</v>
      </c>
    </row>
    <row r="21" spans="1:4" s="21" customFormat="1" ht="15.75">
      <c r="A21" s="64" t="s">
        <v>85</v>
      </c>
      <c r="B21" s="163" t="s">
        <v>183</v>
      </c>
      <c r="C21" s="157">
        <f>'5.kiadás'!H217</f>
        <v>2485000</v>
      </c>
      <c r="D21" s="25">
        <f>'5.kiadás'!I217</f>
        <v>3075550</v>
      </c>
    </row>
    <row r="22" spans="1:4" s="21" customFormat="1" ht="15.75">
      <c r="A22" s="64" t="s">
        <v>52</v>
      </c>
      <c r="B22" s="163" t="s">
        <v>53</v>
      </c>
      <c r="C22" s="157">
        <f>'5.kiadás'!H218</f>
        <v>14994000</v>
      </c>
      <c r="D22" s="25">
        <f>'5.kiadás'!I218</f>
        <v>15928656</v>
      </c>
    </row>
    <row r="23" spans="1:4" s="167" customFormat="1" ht="28.5" customHeight="1">
      <c r="A23" s="158"/>
      <c r="B23" s="158" t="s">
        <v>184</v>
      </c>
      <c r="C23" s="159">
        <f>SUM(C25:C26)</f>
        <v>349000</v>
      </c>
      <c r="D23" s="159">
        <f>SUM(D24:D26)</f>
        <v>884000</v>
      </c>
    </row>
    <row r="24" spans="1:4" s="21" customFormat="1" ht="17.25" customHeight="1">
      <c r="A24" s="164" t="s">
        <v>185</v>
      </c>
      <c r="B24" s="164" t="s">
        <v>186</v>
      </c>
      <c r="C24" s="157">
        <f>'5.kiadás'!H219</f>
        <v>0</v>
      </c>
      <c r="D24" s="25">
        <f>'5.kiadás'!I219</f>
        <v>535000</v>
      </c>
    </row>
    <row r="25" spans="1:4" s="21" customFormat="1" ht="15.75">
      <c r="A25" s="64" t="s">
        <v>163</v>
      </c>
      <c r="B25" s="163" t="s">
        <v>164</v>
      </c>
      <c r="C25" s="157">
        <f>'5.kiadás'!H220</f>
        <v>300000</v>
      </c>
      <c r="D25" s="25">
        <f>'5.kiadás'!I220</f>
        <v>300000</v>
      </c>
    </row>
    <row r="26" spans="1:4" s="21" customFormat="1" ht="15.75">
      <c r="A26" s="64" t="s">
        <v>58</v>
      </c>
      <c r="B26" s="163" t="s">
        <v>57</v>
      </c>
      <c r="C26" s="157">
        <f>'5.kiadás'!H221</f>
        <v>49000</v>
      </c>
      <c r="D26" s="25">
        <f>'5.kiadás'!I221</f>
        <v>49000</v>
      </c>
    </row>
    <row r="27" spans="1:4" s="167" customFormat="1" ht="27.75" customHeight="1">
      <c r="A27" s="91" t="s">
        <v>72</v>
      </c>
      <c r="B27" s="168" t="s">
        <v>59</v>
      </c>
      <c r="C27" s="159">
        <f>'5.kiadás'!H222-'5.kiadás'!H63</f>
        <v>2470000</v>
      </c>
      <c r="D27" s="129">
        <f>'5.kiadás'!I222-'5.kiadás'!I63</f>
        <v>3350000</v>
      </c>
    </row>
    <row r="28" spans="1:4" s="167" customFormat="1" ht="28.5" customHeight="1">
      <c r="A28" s="169"/>
      <c r="B28" s="170" t="s">
        <v>146</v>
      </c>
      <c r="C28" s="161">
        <f>SUM(C17+C23+C27)</f>
        <v>77565000</v>
      </c>
      <c r="D28" s="161">
        <f>SUM(D17+D23+D27)</f>
        <v>86955618</v>
      </c>
    </row>
    <row r="29" s="21" customFormat="1" ht="12.75">
      <c r="E29" s="22"/>
    </row>
    <row r="30" s="21" customFormat="1" ht="12.75"/>
  </sheetData>
  <sheetProtection/>
  <mergeCells count="6">
    <mergeCell ref="A4:D4"/>
    <mergeCell ref="A6:B7"/>
    <mergeCell ref="C6:D6"/>
    <mergeCell ref="A1:D1"/>
    <mergeCell ref="A2:D2"/>
    <mergeCell ref="A3:D3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60" zoomScaleNormal="160" workbookViewId="0" topLeftCell="A1">
      <selection activeCell="B11" sqref="B11"/>
    </sheetView>
  </sheetViews>
  <sheetFormatPr defaultColWidth="9.140625" defaultRowHeight="12.75"/>
  <cols>
    <col min="1" max="1" width="54.140625" style="29" customWidth="1"/>
    <col min="2" max="2" width="18.00390625" style="29" customWidth="1"/>
    <col min="3" max="3" width="17.8515625" style="29" customWidth="1"/>
    <col min="4" max="16384" width="9.140625" style="29" customWidth="1"/>
  </cols>
  <sheetData>
    <row r="1" spans="1:3" s="28" customFormat="1" ht="15.75">
      <c r="A1" s="270" t="s">
        <v>361</v>
      </c>
      <c r="B1" s="270"/>
      <c r="C1" s="270"/>
    </row>
    <row r="2" spans="1:4" s="17" customFormat="1" ht="18" customHeight="1">
      <c r="A2" s="262" t="s">
        <v>345</v>
      </c>
      <c r="B2" s="262"/>
      <c r="C2" s="262"/>
      <c r="D2" s="218"/>
    </row>
    <row r="3" spans="1:3" s="220" customFormat="1" ht="21" customHeight="1">
      <c r="A3" s="271" t="s">
        <v>68</v>
      </c>
      <c r="B3" s="271"/>
      <c r="C3" s="271"/>
    </row>
    <row r="4" spans="1:3" s="220" customFormat="1" ht="23.25" customHeight="1">
      <c r="A4" s="271" t="s">
        <v>341</v>
      </c>
      <c r="B4" s="271"/>
      <c r="C4" s="271"/>
    </row>
    <row r="5" spans="1:3" s="220" customFormat="1" ht="23.25" customHeight="1">
      <c r="A5" s="219"/>
      <c r="B5" s="219"/>
      <c r="C5" s="219"/>
    </row>
    <row r="6" spans="1:3" s="220" customFormat="1" ht="15.75" customHeight="1">
      <c r="A6" s="272" t="s">
        <v>200</v>
      </c>
      <c r="B6" s="273" t="s">
        <v>304</v>
      </c>
      <c r="C6" s="273"/>
    </row>
    <row r="7" spans="1:3" s="220" customFormat="1" ht="39" customHeight="1">
      <c r="A7" s="272"/>
      <c r="B7" s="221" t="s">
        <v>305</v>
      </c>
      <c r="C7" s="221" t="s">
        <v>306</v>
      </c>
    </row>
    <row r="8" spans="1:3" s="224" customFormat="1" ht="30.75" customHeight="1">
      <c r="A8" s="222" t="s">
        <v>343</v>
      </c>
      <c r="B8" s="223">
        <f>SUM(B9)</f>
        <v>0</v>
      </c>
      <c r="C8" s="223">
        <f>SUM(C9)</f>
        <v>190000</v>
      </c>
    </row>
    <row r="9" spans="1:3" s="220" customFormat="1" ht="27" customHeight="1">
      <c r="A9" s="225" t="s">
        <v>342</v>
      </c>
      <c r="B9" s="226">
        <v>0</v>
      </c>
      <c r="C9" s="226">
        <v>190000</v>
      </c>
    </row>
    <row r="10" spans="1:3" s="224" customFormat="1" ht="27" customHeight="1">
      <c r="A10" s="222" t="s">
        <v>339</v>
      </c>
      <c r="B10" s="227">
        <f>SUM(B11)</f>
        <v>0</v>
      </c>
      <c r="C10" s="227">
        <f>SUM(C11)</f>
        <v>345000</v>
      </c>
    </row>
    <row r="11" spans="1:3" s="220" customFormat="1" ht="27" customHeight="1">
      <c r="A11" s="225" t="s">
        <v>344</v>
      </c>
      <c r="B11" s="226">
        <v>0</v>
      </c>
      <c r="C11" s="226">
        <v>345000</v>
      </c>
    </row>
    <row r="12" spans="1:3" s="224" customFormat="1" ht="26.25" customHeight="1">
      <c r="A12" s="222" t="s">
        <v>340</v>
      </c>
      <c r="B12" s="227">
        <f>SUM(B8:B8+B10)</f>
        <v>0</v>
      </c>
      <c r="C12" s="227">
        <f>SUM(C8:C8+C10)</f>
        <v>535000</v>
      </c>
    </row>
    <row r="13" s="28" customFormat="1" ht="12.75"/>
    <row r="14" s="28" customFormat="1" ht="12.75"/>
    <row r="15" s="28" customFormat="1" ht="12.75"/>
  </sheetData>
  <sheetProtection/>
  <mergeCells count="6">
    <mergeCell ref="A1:C1"/>
    <mergeCell ref="A3:C3"/>
    <mergeCell ref="A4:C4"/>
    <mergeCell ref="A6:A7"/>
    <mergeCell ref="B6:C6"/>
    <mergeCell ref="A2:C2"/>
  </mergeCells>
  <printOptions gridLines="1" headings="1"/>
  <pageMargins left="0.75" right="0.75" top="1" bottom="1" header="0.5" footer="0.5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zoomScale="145" zoomScaleNormal="145" zoomScalePageLayoutView="0" workbookViewId="0" topLeftCell="A1">
      <selection activeCell="A4" sqref="A4:G4"/>
    </sheetView>
  </sheetViews>
  <sheetFormatPr defaultColWidth="9.140625" defaultRowHeight="12.75"/>
  <cols>
    <col min="1" max="1" width="4.00390625" style="1" customWidth="1"/>
    <col min="2" max="2" width="5.140625" style="1" customWidth="1"/>
    <col min="3" max="3" width="6.421875" style="1" customWidth="1"/>
    <col min="4" max="4" width="2.57421875" style="1" customWidth="1"/>
    <col min="5" max="5" width="62.140625" style="1" customWidth="1"/>
    <col min="6" max="6" width="17.8515625" style="1" customWidth="1"/>
    <col min="7" max="7" width="15.00390625" style="1" customWidth="1"/>
    <col min="8" max="8" width="9.140625" style="1" customWidth="1"/>
    <col min="9" max="9" width="15.00390625" style="2" customWidth="1"/>
    <col min="10" max="10" width="11.57421875" style="2" bestFit="1" customWidth="1"/>
    <col min="11" max="11" width="12.00390625" style="2" customWidth="1"/>
    <col min="12" max="12" width="9.140625" style="3" customWidth="1"/>
    <col min="13" max="16384" width="9.140625" style="1" customWidth="1"/>
  </cols>
  <sheetData>
    <row r="1" spans="1:7" s="14" customFormat="1" ht="16.5" customHeight="1">
      <c r="A1" s="274" t="s">
        <v>362</v>
      </c>
      <c r="B1" s="274"/>
      <c r="C1" s="274"/>
      <c r="D1" s="274"/>
      <c r="E1" s="274"/>
      <c r="F1" s="274"/>
      <c r="G1" s="274"/>
    </row>
    <row r="2" spans="1:7" s="14" customFormat="1" ht="16.5" customHeight="1">
      <c r="A2" s="274" t="s">
        <v>301</v>
      </c>
      <c r="B2" s="274"/>
      <c r="C2" s="274"/>
      <c r="D2" s="274"/>
      <c r="E2" s="274"/>
      <c r="F2" s="274"/>
      <c r="G2" s="274"/>
    </row>
    <row r="3" spans="1:12" ht="24.75" customHeight="1">
      <c r="A3" s="241" t="s">
        <v>147</v>
      </c>
      <c r="B3" s="241"/>
      <c r="C3" s="241"/>
      <c r="D3" s="241"/>
      <c r="E3" s="241"/>
      <c r="F3" s="241"/>
      <c r="G3" s="241"/>
      <c r="H3" s="64"/>
      <c r="I3" s="64"/>
      <c r="J3" s="121"/>
      <c r="K3" s="1"/>
      <c r="L3" s="1"/>
    </row>
    <row r="4" spans="1:12" ht="24.75" customHeight="1">
      <c r="A4" s="241" t="s">
        <v>275</v>
      </c>
      <c r="B4" s="241"/>
      <c r="C4" s="241"/>
      <c r="D4" s="241"/>
      <c r="E4" s="241"/>
      <c r="F4" s="241"/>
      <c r="G4" s="241"/>
      <c r="H4" s="64"/>
      <c r="I4" s="64"/>
      <c r="J4" s="121"/>
      <c r="K4" s="1"/>
      <c r="L4" s="1"/>
    </row>
    <row r="5" spans="1:12" ht="24" customHeight="1">
      <c r="A5" s="30"/>
      <c r="B5" s="30"/>
      <c r="C5" s="30"/>
      <c r="D5" s="30"/>
      <c r="E5" s="30"/>
      <c r="F5" s="30"/>
      <c r="G5" s="122"/>
      <c r="H5" s="64"/>
      <c r="I5" s="64"/>
      <c r="J5" s="121"/>
      <c r="K5" s="1"/>
      <c r="L5" s="1"/>
    </row>
    <row r="6" spans="1:12" ht="27.75" customHeight="1">
      <c r="A6" s="238" t="s">
        <v>148</v>
      </c>
      <c r="B6" s="238"/>
      <c r="C6" s="238"/>
      <c r="D6" s="238"/>
      <c r="E6" s="238"/>
      <c r="F6" s="243" t="s">
        <v>304</v>
      </c>
      <c r="G6" s="243"/>
      <c r="H6" s="64"/>
      <c r="I6" s="64"/>
      <c r="J6" s="121"/>
      <c r="K6" s="1"/>
      <c r="L6" s="1"/>
    </row>
    <row r="7" spans="1:7" s="33" customFormat="1" ht="24" customHeight="1">
      <c r="A7" s="238"/>
      <c r="B7" s="238"/>
      <c r="C7" s="238"/>
      <c r="D7" s="238"/>
      <c r="E7" s="238"/>
      <c r="F7" s="123" t="s">
        <v>305</v>
      </c>
      <c r="G7" s="123" t="s">
        <v>306</v>
      </c>
    </row>
    <row r="8" spans="1:7" s="36" customFormat="1" ht="15.75">
      <c r="A8" s="37" t="s">
        <v>124</v>
      </c>
      <c r="B8" s="36" t="s">
        <v>125</v>
      </c>
      <c r="C8" s="37"/>
      <c r="D8" s="117"/>
      <c r="E8" s="124"/>
      <c r="F8" s="124">
        <v>0</v>
      </c>
      <c r="G8" s="125">
        <f>SUM(G9)</f>
        <v>1072000</v>
      </c>
    </row>
    <row r="9" spans="1:7" s="2" customFormat="1" ht="15.75">
      <c r="A9" s="37"/>
      <c r="B9" s="8" t="s">
        <v>141</v>
      </c>
      <c r="D9" s="2" t="s">
        <v>142</v>
      </c>
      <c r="E9" s="41"/>
      <c r="F9" s="42">
        <v>0</v>
      </c>
      <c r="G9" s="56">
        <v>1072000</v>
      </c>
    </row>
    <row r="10" spans="1:12" s="75" customFormat="1" ht="15.75">
      <c r="A10" s="75" t="s">
        <v>63</v>
      </c>
      <c r="B10" s="126" t="s">
        <v>64</v>
      </c>
      <c r="C10" s="126"/>
      <c r="D10" s="126"/>
      <c r="E10" s="127"/>
      <c r="F10" s="128">
        <f>SUM(F11:F12)</f>
        <v>19140000</v>
      </c>
      <c r="G10" s="129">
        <f>SUM(G11:G13)</f>
        <v>19140000</v>
      </c>
      <c r="I10" s="95"/>
      <c r="J10" s="95"/>
      <c r="K10" s="95"/>
      <c r="L10" s="130"/>
    </row>
    <row r="11" spans="2:11" ht="15.75">
      <c r="B11" s="131"/>
      <c r="C11" s="131" t="s">
        <v>167</v>
      </c>
      <c r="D11" s="131" t="s">
        <v>168</v>
      </c>
      <c r="E11" s="132"/>
      <c r="F11" s="133">
        <v>30000</v>
      </c>
      <c r="G11" s="134">
        <v>29000</v>
      </c>
      <c r="I11" s="97"/>
      <c r="J11" s="97"/>
      <c r="K11" s="97"/>
    </row>
    <row r="12" spans="3:13" ht="15.75">
      <c r="C12" s="1" t="s">
        <v>165</v>
      </c>
      <c r="D12" s="1" t="s">
        <v>166</v>
      </c>
      <c r="E12" s="135"/>
      <c r="F12" s="133">
        <v>19110000</v>
      </c>
      <c r="G12" s="133">
        <v>19110000</v>
      </c>
      <c r="I12" s="136"/>
      <c r="J12" s="97"/>
      <c r="K12" s="97"/>
      <c r="L12" s="97"/>
      <c r="M12" s="3"/>
    </row>
    <row r="13" spans="3:13" ht="15.75">
      <c r="C13" s="1" t="s">
        <v>66</v>
      </c>
      <c r="D13" s="1" t="s">
        <v>11</v>
      </c>
      <c r="E13" s="135"/>
      <c r="F13" s="133">
        <v>0</v>
      </c>
      <c r="G13" s="133">
        <v>1000</v>
      </c>
      <c r="I13" s="137"/>
      <c r="J13" s="97"/>
      <c r="K13" s="97"/>
      <c r="L13" s="97"/>
      <c r="M13" s="3"/>
    </row>
    <row r="14" spans="1:12" s="75" customFormat="1" ht="15.75">
      <c r="A14" s="75" t="s">
        <v>97</v>
      </c>
      <c r="B14" s="126" t="s">
        <v>98</v>
      </c>
      <c r="C14" s="126"/>
      <c r="D14" s="126"/>
      <c r="E14" s="127"/>
      <c r="F14" s="128">
        <f>SUM(F15)</f>
        <v>18332000</v>
      </c>
      <c r="G14" s="128">
        <f>SUM(G15)</f>
        <v>23176000</v>
      </c>
      <c r="I14" s="95"/>
      <c r="J14" s="95"/>
      <c r="K14" s="95"/>
      <c r="L14" s="130"/>
    </row>
    <row r="15" spans="2:11" ht="15.75">
      <c r="B15" s="1" t="s">
        <v>99</v>
      </c>
      <c r="D15" s="1" t="s">
        <v>100</v>
      </c>
      <c r="E15" s="135"/>
      <c r="F15" s="138">
        <f>SUM(F18+F16)</f>
        <v>18332000</v>
      </c>
      <c r="G15" s="138">
        <f>SUM(G18+G16)</f>
        <v>23176000</v>
      </c>
      <c r="I15" s="97"/>
      <c r="J15" s="97"/>
      <c r="K15" s="97"/>
    </row>
    <row r="16" spans="3:11" ht="15.75">
      <c r="C16" s="1" t="s">
        <v>101</v>
      </c>
      <c r="D16" s="1" t="s">
        <v>102</v>
      </c>
      <c r="E16" s="135"/>
      <c r="F16" s="133">
        <f>F17</f>
        <v>1093000</v>
      </c>
      <c r="G16" s="133">
        <f>G17</f>
        <v>1093000</v>
      </c>
      <c r="I16" s="97"/>
      <c r="J16" s="97"/>
      <c r="K16" s="97"/>
    </row>
    <row r="17" spans="3:11" ht="15.75">
      <c r="C17" s="1" t="s">
        <v>103</v>
      </c>
      <c r="E17" s="135" t="s">
        <v>104</v>
      </c>
      <c r="F17" s="139">
        <v>1093000</v>
      </c>
      <c r="G17" s="25">
        <v>1093000</v>
      </c>
      <c r="I17" s="97"/>
      <c r="J17" s="97"/>
      <c r="K17" s="97"/>
    </row>
    <row r="18" spans="3:11" ht="15.75">
      <c r="C18" s="1" t="s">
        <v>67</v>
      </c>
      <c r="D18" s="1" t="s">
        <v>169</v>
      </c>
      <c r="E18" s="135"/>
      <c r="F18" s="133">
        <v>17239000</v>
      </c>
      <c r="G18" s="25">
        <v>22083000</v>
      </c>
      <c r="I18" s="97"/>
      <c r="J18" s="97"/>
      <c r="K18" s="97"/>
    </row>
    <row r="19" spans="1:12" s="75" customFormat="1" ht="30.75" customHeight="1">
      <c r="A19" s="140" t="s">
        <v>143</v>
      </c>
      <c r="B19" s="140"/>
      <c r="C19" s="140"/>
      <c r="D19" s="140"/>
      <c r="E19" s="141"/>
      <c r="F19" s="142">
        <f>SUM(F10+F14)</f>
        <v>37472000</v>
      </c>
      <c r="G19" s="142">
        <f>SUM(G10+G14+G8)</f>
        <v>43388000</v>
      </c>
      <c r="I19" s="36"/>
      <c r="J19" s="36"/>
      <c r="K19" s="36"/>
      <c r="L19" s="130"/>
    </row>
    <row r="20" ht="15.75">
      <c r="G20" s="25"/>
    </row>
  </sheetData>
  <sheetProtection/>
  <mergeCells count="6">
    <mergeCell ref="A4:G4"/>
    <mergeCell ref="A6:E7"/>
    <mergeCell ref="F6:G6"/>
    <mergeCell ref="A1:G1"/>
    <mergeCell ref="A2:G2"/>
    <mergeCell ref="A3:G3"/>
  </mergeCells>
  <printOptions gridLines="1" headings="1"/>
  <pageMargins left="0.75" right="0.75" top="1" bottom="1" header="0.5" footer="0.5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30" zoomScaleNormal="130" zoomScalePageLayoutView="0" workbookViewId="0" topLeftCell="A1">
      <selection activeCell="A3" sqref="A3:H3"/>
    </sheetView>
  </sheetViews>
  <sheetFormatPr defaultColWidth="9.140625" defaultRowHeight="12.75"/>
  <cols>
    <col min="1" max="1" width="4.28125" style="5" customWidth="1"/>
    <col min="2" max="2" width="5.421875" style="5" customWidth="1"/>
    <col min="3" max="3" width="8.140625" style="5" customWidth="1"/>
    <col min="4" max="4" width="3.28125" style="5" customWidth="1"/>
    <col min="5" max="5" width="52.421875" style="5" customWidth="1"/>
    <col min="6" max="6" width="9.57421875" style="5" customWidth="1"/>
    <col min="7" max="8" width="16.28125" style="14" customWidth="1"/>
    <col min="9" max="16384" width="9.140625" style="5" customWidth="1"/>
  </cols>
  <sheetData>
    <row r="1" spans="1:8" s="14" customFormat="1" ht="16.5" customHeight="1">
      <c r="A1" s="274" t="s">
        <v>363</v>
      </c>
      <c r="B1" s="274"/>
      <c r="C1" s="274"/>
      <c r="D1" s="274"/>
      <c r="E1" s="274"/>
      <c r="F1" s="274"/>
      <c r="G1" s="274"/>
      <c r="H1" s="274"/>
    </row>
    <row r="2" spans="1:8" s="14" customFormat="1" ht="16.5" customHeight="1">
      <c r="A2" s="274" t="s">
        <v>300</v>
      </c>
      <c r="B2" s="274"/>
      <c r="C2" s="274"/>
      <c r="D2" s="274"/>
      <c r="E2" s="274"/>
      <c r="F2" s="274"/>
      <c r="G2" s="274"/>
      <c r="H2" s="274"/>
    </row>
    <row r="3" spans="1:8" s="14" customFormat="1" ht="26.25" customHeight="1">
      <c r="A3" s="276" t="s">
        <v>147</v>
      </c>
      <c r="B3" s="276"/>
      <c r="C3" s="276"/>
      <c r="D3" s="276"/>
      <c r="E3" s="276"/>
      <c r="F3" s="276"/>
      <c r="G3" s="276"/>
      <c r="H3" s="276"/>
    </row>
    <row r="4" spans="1:8" s="143" customFormat="1" ht="27.75" customHeight="1">
      <c r="A4" s="277" t="s">
        <v>276</v>
      </c>
      <c r="B4" s="277"/>
      <c r="C4" s="277"/>
      <c r="D4" s="277"/>
      <c r="E4" s="277"/>
      <c r="F4" s="277"/>
      <c r="G4" s="277"/>
      <c r="H4" s="277"/>
    </row>
    <row r="5" spans="1:8" s="143" customFormat="1" ht="39" customHeight="1">
      <c r="A5" s="282" t="s">
        <v>148</v>
      </c>
      <c r="B5" s="282"/>
      <c r="C5" s="282"/>
      <c r="D5" s="282"/>
      <c r="E5" s="282"/>
      <c r="F5" s="280" t="s">
        <v>149</v>
      </c>
      <c r="G5" s="280" t="s">
        <v>304</v>
      </c>
      <c r="H5" s="280"/>
    </row>
    <row r="6" spans="1:8" s="143" customFormat="1" ht="33.75" customHeight="1">
      <c r="A6" s="282"/>
      <c r="B6" s="282"/>
      <c r="C6" s="282"/>
      <c r="D6" s="282"/>
      <c r="E6" s="282"/>
      <c r="F6" s="281"/>
      <c r="G6" s="144" t="s">
        <v>305</v>
      </c>
      <c r="H6" s="144" t="s">
        <v>306</v>
      </c>
    </row>
    <row r="7" spans="1:8" s="143" customFormat="1" ht="26.25" customHeight="1">
      <c r="A7" s="278" t="s">
        <v>290</v>
      </c>
      <c r="B7" s="278"/>
      <c r="C7" s="278"/>
      <c r="D7" s="278"/>
      <c r="E7" s="279"/>
      <c r="F7" s="145">
        <v>8</v>
      </c>
      <c r="G7" s="146">
        <f>SUM(G8+G17+G20)</f>
        <v>37472000</v>
      </c>
      <c r="H7" s="146">
        <f>SUM(H8+H17+H20)</f>
        <v>42287000</v>
      </c>
    </row>
    <row r="8" spans="1:8" s="36" customFormat="1" ht="15.75">
      <c r="A8" s="36" t="s">
        <v>13</v>
      </c>
      <c r="B8" s="37" t="s">
        <v>5</v>
      </c>
      <c r="C8" s="37"/>
      <c r="D8" s="37"/>
      <c r="E8" s="38"/>
      <c r="F8" s="38"/>
      <c r="G8" s="53">
        <f>SUM(G9)</f>
        <v>17050000</v>
      </c>
      <c r="H8" s="53">
        <f>SUM(H9)</f>
        <v>20344000</v>
      </c>
    </row>
    <row r="9" spans="2:8" s="2" customFormat="1" ht="15.75">
      <c r="B9" s="8" t="s">
        <v>14</v>
      </c>
      <c r="C9" s="8"/>
      <c r="D9" s="8" t="s">
        <v>15</v>
      </c>
      <c r="E9" s="40"/>
      <c r="F9" s="40"/>
      <c r="G9" s="147">
        <f>SUM(G10:G16)</f>
        <v>17050000</v>
      </c>
      <c r="H9" s="147">
        <f>SUM(H10:H16)</f>
        <v>20344000</v>
      </c>
    </row>
    <row r="10" spans="2:8" s="2" customFormat="1" ht="15.75">
      <c r="B10" s="8"/>
      <c r="C10" s="8" t="s">
        <v>16</v>
      </c>
      <c r="D10" s="8" t="s">
        <v>17</v>
      </c>
      <c r="E10" s="40"/>
      <c r="F10" s="40"/>
      <c r="G10" s="47">
        <v>14355000</v>
      </c>
      <c r="H10" s="47">
        <v>16456000</v>
      </c>
    </row>
    <row r="11" spans="2:8" s="2" customFormat="1" ht="15.75">
      <c r="B11" s="8"/>
      <c r="C11" s="8" t="s">
        <v>248</v>
      </c>
      <c r="D11" s="8" t="s">
        <v>249</v>
      </c>
      <c r="E11" s="40"/>
      <c r="F11" s="40"/>
      <c r="G11" s="47">
        <v>400000</v>
      </c>
      <c r="H11" s="47">
        <v>0</v>
      </c>
    </row>
    <row r="12" spans="2:8" s="2" customFormat="1" ht="15.75">
      <c r="B12" s="8"/>
      <c r="C12" s="8" t="s">
        <v>336</v>
      </c>
      <c r="D12" s="8" t="s">
        <v>337</v>
      </c>
      <c r="E12" s="40"/>
      <c r="F12" s="40"/>
      <c r="G12" s="47">
        <v>0</v>
      </c>
      <c r="H12" s="47">
        <v>680000</v>
      </c>
    </row>
    <row r="13" spans="2:8" s="2" customFormat="1" ht="15.75">
      <c r="B13" s="8"/>
      <c r="C13" s="8" t="s">
        <v>224</v>
      </c>
      <c r="D13" s="8" t="s">
        <v>225</v>
      </c>
      <c r="E13" s="40"/>
      <c r="F13" s="40"/>
      <c r="G13" s="47">
        <v>180000</v>
      </c>
      <c r="H13" s="47">
        <v>420000</v>
      </c>
    </row>
    <row r="14" spans="2:8" s="2" customFormat="1" ht="15.75">
      <c r="B14" s="8"/>
      <c r="C14" s="8" t="s">
        <v>288</v>
      </c>
      <c r="D14" s="8" t="s">
        <v>289</v>
      </c>
      <c r="E14" s="40"/>
      <c r="F14" s="40"/>
      <c r="G14" s="47">
        <v>1345000</v>
      </c>
      <c r="H14" s="47">
        <v>1283000</v>
      </c>
    </row>
    <row r="15" spans="2:8" s="2" customFormat="1" ht="15.75">
      <c r="B15" s="8"/>
      <c r="C15" s="8" t="s">
        <v>226</v>
      </c>
      <c r="D15" s="8" t="s">
        <v>227</v>
      </c>
      <c r="E15" s="40"/>
      <c r="F15" s="40"/>
      <c r="G15" s="47">
        <v>80000</v>
      </c>
      <c r="H15" s="47">
        <v>120000</v>
      </c>
    </row>
    <row r="16" spans="2:8" s="2" customFormat="1" ht="15.75">
      <c r="B16" s="8"/>
      <c r="C16" s="8" t="s">
        <v>221</v>
      </c>
      <c r="D16" s="8" t="s">
        <v>219</v>
      </c>
      <c r="E16" s="40"/>
      <c r="F16" s="40"/>
      <c r="G16" s="47">
        <v>690000</v>
      </c>
      <c r="H16" s="47">
        <v>1385000</v>
      </c>
    </row>
    <row r="17" spans="1:8" s="36" customFormat="1" ht="15.75" customHeight="1">
      <c r="A17" s="36" t="s">
        <v>21</v>
      </c>
      <c r="B17" s="43" t="s">
        <v>22</v>
      </c>
      <c r="C17" s="43"/>
      <c r="D17" s="43"/>
      <c r="E17" s="44"/>
      <c r="F17" s="45"/>
      <c r="G17" s="53">
        <f>SUM(G18)</f>
        <v>4475000</v>
      </c>
      <c r="H17" s="53">
        <f>SUM(H18:H19)</f>
        <v>5561000</v>
      </c>
    </row>
    <row r="18" spans="2:8" s="2" customFormat="1" ht="15.75">
      <c r="B18" s="8"/>
      <c r="C18" s="8"/>
      <c r="D18" s="8" t="s">
        <v>10</v>
      </c>
      <c r="E18" s="40"/>
      <c r="F18" s="40"/>
      <c r="G18" s="42">
        <v>4475000</v>
      </c>
      <c r="H18" s="42">
        <v>5516000</v>
      </c>
    </row>
    <row r="19" spans="2:8" s="2" customFormat="1" ht="15.75">
      <c r="B19" s="8"/>
      <c r="C19" s="8"/>
      <c r="D19" s="8" t="s">
        <v>338</v>
      </c>
      <c r="E19" s="40"/>
      <c r="F19" s="40"/>
      <c r="G19" s="42">
        <v>0</v>
      </c>
      <c r="H19" s="42">
        <v>45000</v>
      </c>
    </row>
    <row r="20" spans="1:8" s="36" customFormat="1" ht="15.75">
      <c r="A20" s="36" t="s">
        <v>23</v>
      </c>
      <c r="B20" s="43" t="s">
        <v>24</v>
      </c>
      <c r="C20" s="43"/>
      <c r="D20" s="43"/>
      <c r="E20" s="44"/>
      <c r="F20" s="38"/>
      <c r="G20" s="148">
        <f>SUM(G21+G31+G35+G53+G50)</f>
        <v>15947000</v>
      </c>
      <c r="H20" s="148">
        <f>SUM(H21+H31+H35+H53+H50)</f>
        <v>16382000</v>
      </c>
    </row>
    <row r="21" spans="2:8" s="2" customFormat="1" ht="15.75">
      <c r="B21" s="8" t="s">
        <v>25</v>
      </c>
      <c r="C21" s="8"/>
      <c r="D21" s="8" t="s">
        <v>1</v>
      </c>
      <c r="E21" s="46"/>
      <c r="F21" s="46"/>
      <c r="G21" s="147">
        <f>SUM(G22+G25)</f>
        <v>3457000</v>
      </c>
      <c r="H21" s="147">
        <f>SUM(H22+H25)</f>
        <v>3457000</v>
      </c>
    </row>
    <row r="22" spans="2:8" s="2" customFormat="1" ht="15.75">
      <c r="B22" s="8"/>
      <c r="C22" s="8" t="s">
        <v>26</v>
      </c>
      <c r="D22" s="8" t="s">
        <v>27</v>
      </c>
      <c r="E22" s="46"/>
      <c r="F22" s="46"/>
      <c r="G22" s="56">
        <f>SUM(G23:G24)</f>
        <v>1230000</v>
      </c>
      <c r="H22" s="56">
        <f>SUM(H23:H24)</f>
        <v>1230000</v>
      </c>
    </row>
    <row r="23" spans="2:8" s="2" customFormat="1" ht="15.75">
      <c r="B23" s="8"/>
      <c r="C23" s="8"/>
      <c r="D23" s="8"/>
      <c r="E23" s="46" t="s">
        <v>150</v>
      </c>
      <c r="F23" s="46"/>
      <c r="G23" s="47">
        <v>1165000</v>
      </c>
      <c r="H23" s="47">
        <v>1165000</v>
      </c>
    </row>
    <row r="24" spans="2:8" s="2" customFormat="1" ht="15.75">
      <c r="B24" s="8"/>
      <c r="C24" s="8"/>
      <c r="D24" s="8"/>
      <c r="E24" s="46" t="s">
        <v>161</v>
      </c>
      <c r="F24" s="46"/>
      <c r="G24" s="47">
        <v>65000</v>
      </c>
      <c r="H24" s="47">
        <v>65000</v>
      </c>
    </row>
    <row r="25" spans="2:8" s="2" customFormat="1" ht="15.75">
      <c r="B25" s="8"/>
      <c r="C25" s="8" t="s">
        <v>28</v>
      </c>
      <c r="D25" s="8" t="s">
        <v>29</v>
      </c>
      <c r="E25" s="40"/>
      <c r="F25" s="40"/>
      <c r="G25" s="56">
        <f>SUM(G26:G30)</f>
        <v>2227000</v>
      </c>
      <c r="H25" s="56">
        <f>SUM(H26:H30)</f>
        <v>2227000</v>
      </c>
    </row>
    <row r="26" spans="2:8" s="2" customFormat="1" ht="15.75">
      <c r="B26" s="8"/>
      <c r="C26" s="8"/>
      <c r="D26" s="8"/>
      <c r="E26" s="40" t="s">
        <v>160</v>
      </c>
      <c r="F26" s="40"/>
      <c r="G26" s="47">
        <v>775000</v>
      </c>
      <c r="H26" s="47">
        <v>775000</v>
      </c>
    </row>
    <row r="27" spans="1:8" s="2" customFormat="1" ht="15.75">
      <c r="A27" s="36"/>
      <c r="B27" s="37"/>
      <c r="C27" s="37"/>
      <c r="D27" s="48"/>
      <c r="E27" s="40" t="s">
        <v>30</v>
      </c>
      <c r="F27" s="40"/>
      <c r="G27" s="47">
        <v>115000</v>
      </c>
      <c r="H27" s="47">
        <v>115000</v>
      </c>
    </row>
    <row r="28" spans="1:8" s="2" customFormat="1" ht="15.75">
      <c r="A28" s="36"/>
      <c r="B28" s="37"/>
      <c r="C28" s="37"/>
      <c r="D28" s="48"/>
      <c r="E28" s="40" t="s">
        <v>31</v>
      </c>
      <c r="F28" s="40"/>
      <c r="G28" s="47">
        <v>55000</v>
      </c>
      <c r="H28" s="47">
        <v>55000</v>
      </c>
    </row>
    <row r="29" spans="1:8" s="2" customFormat="1" ht="15.75">
      <c r="A29" s="36"/>
      <c r="B29" s="37"/>
      <c r="C29" s="37"/>
      <c r="D29" s="48"/>
      <c r="E29" s="40" t="s">
        <v>77</v>
      </c>
      <c r="F29" s="40"/>
      <c r="G29" s="47">
        <v>200000</v>
      </c>
      <c r="H29" s="47">
        <v>200000</v>
      </c>
    </row>
    <row r="30" spans="1:8" s="2" customFormat="1" ht="15.75">
      <c r="A30" s="36"/>
      <c r="B30" s="37"/>
      <c r="C30" s="37"/>
      <c r="D30" s="48"/>
      <c r="E30" s="40" t="s">
        <v>8</v>
      </c>
      <c r="F30" s="40"/>
      <c r="G30" s="47">
        <v>1082000</v>
      </c>
      <c r="H30" s="47">
        <v>1082000</v>
      </c>
    </row>
    <row r="31" spans="2:8" s="2" customFormat="1" ht="15.75">
      <c r="B31" s="8" t="s">
        <v>32</v>
      </c>
      <c r="C31" s="8"/>
      <c r="D31" s="8" t="s">
        <v>33</v>
      </c>
      <c r="E31" s="40"/>
      <c r="F31" s="40"/>
      <c r="G31" s="149">
        <f>SUM(G33)</f>
        <v>155000</v>
      </c>
      <c r="H31" s="149">
        <f>SUM(H33+H32)</f>
        <v>162000</v>
      </c>
    </row>
    <row r="32" spans="2:8" s="2" customFormat="1" ht="15.75">
      <c r="B32" s="8"/>
      <c r="C32" s="8" t="s">
        <v>34</v>
      </c>
      <c r="D32" s="8" t="s">
        <v>35</v>
      </c>
      <c r="E32" s="40"/>
      <c r="F32" s="40"/>
      <c r="G32" s="149">
        <v>0</v>
      </c>
      <c r="H32" s="149">
        <v>7000</v>
      </c>
    </row>
    <row r="33" spans="2:8" s="2" customFormat="1" ht="15.75">
      <c r="B33" s="8"/>
      <c r="C33" s="8" t="s">
        <v>36</v>
      </c>
      <c r="D33" s="8" t="s">
        <v>37</v>
      </c>
      <c r="E33" s="40"/>
      <c r="F33" s="40"/>
      <c r="G33" s="56">
        <f>SUM(G34)</f>
        <v>155000</v>
      </c>
      <c r="H33" s="56">
        <f>SUM(H34)</f>
        <v>155000</v>
      </c>
    </row>
    <row r="34" spans="2:8" s="2" customFormat="1" ht="15.75">
      <c r="B34" s="8"/>
      <c r="C34" s="8"/>
      <c r="D34" s="8"/>
      <c r="E34" s="40" t="s">
        <v>2</v>
      </c>
      <c r="F34" s="40"/>
      <c r="G34" s="47">
        <v>155000</v>
      </c>
      <c r="H34" s="47">
        <v>155000</v>
      </c>
    </row>
    <row r="35" spans="2:8" s="2" customFormat="1" ht="15.75">
      <c r="B35" s="8" t="s">
        <v>38</v>
      </c>
      <c r="C35" s="8"/>
      <c r="D35" s="8" t="s">
        <v>39</v>
      </c>
      <c r="E35" s="40"/>
      <c r="F35" s="40"/>
      <c r="G35" s="67">
        <f>SUM(G36+G40+G42+G43+G44+G41)</f>
        <v>9740000</v>
      </c>
      <c r="H35" s="67">
        <f>SUM(H36+H40+H42+H43+H44+H41)</f>
        <v>10168000</v>
      </c>
    </row>
    <row r="36" spans="2:8" s="2" customFormat="1" ht="15.75">
      <c r="B36" s="8"/>
      <c r="C36" s="8" t="s">
        <v>40</v>
      </c>
      <c r="D36" s="8" t="s">
        <v>41</v>
      </c>
      <c r="E36" s="40"/>
      <c r="F36" s="40"/>
      <c r="G36" s="56">
        <f>SUM(G37:G39)</f>
        <v>2150000</v>
      </c>
      <c r="H36" s="56">
        <f>SUM(H37:H39)</f>
        <v>2745000</v>
      </c>
    </row>
    <row r="37" spans="2:8" s="2" customFormat="1" ht="15.75">
      <c r="B37" s="8"/>
      <c r="C37" s="8"/>
      <c r="D37" s="8"/>
      <c r="E37" s="40" t="s">
        <v>42</v>
      </c>
      <c r="F37" s="40"/>
      <c r="G37" s="47">
        <v>395000</v>
      </c>
      <c r="H37" s="47">
        <v>645000</v>
      </c>
    </row>
    <row r="38" spans="2:8" s="2" customFormat="1" ht="15.75">
      <c r="B38" s="8"/>
      <c r="C38" s="8"/>
      <c r="D38" s="8"/>
      <c r="E38" s="40" t="s">
        <v>43</v>
      </c>
      <c r="F38" s="40"/>
      <c r="G38" s="47">
        <v>1400000</v>
      </c>
      <c r="H38" s="47">
        <v>1600000</v>
      </c>
    </row>
    <row r="39" spans="2:8" s="2" customFormat="1" ht="15.75">
      <c r="B39" s="8"/>
      <c r="C39" s="8"/>
      <c r="D39" s="8"/>
      <c r="E39" s="40" t="s">
        <v>3</v>
      </c>
      <c r="F39" s="40"/>
      <c r="G39" s="47">
        <v>355000</v>
      </c>
      <c r="H39" s="47">
        <v>500000</v>
      </c>
    </row>
    <row r="40" spans="2:8" s="2" customFormat="1" ht="15.75">
      <c r="B40" s="8"/>
      <c r="C40" s="8" t="s">
        <v>162</v>
      </c>
      <c r="D40" s="8" t="s">
        <v>151</v>
      </c>
      <c r="E40" s="40"/>
      <c r="F40" s="40"/>
      <c r="G40" s="42">
        <v>5950000</v>
      </c>
      <c r="H40" s="42">
        <v>6253000</v>
      </c>
    </row>
    <row r="41" spans="2:8" s="2" customFormat="1" ht="15.75">
      <c r="B41" s="8"/>
      <c r="C41" s="8" t="s">
        <v>222</v>
      </c>
      <c r="D41" s="8" t="s">
        <v>251</v>
      </c>
      <c r="E41" s="40"/>
      <c r="F41" s="40"/>
      <c r="G41" s="42">
        <v>5000</v>
      </c>
      <c r="H41" s="42">
        <v>0</v>
      </c>
    </row>
    <row r="42" spans="2:8" s="2" customFormat="1" ht="15.75">
      <c r="B42" s="8"/>
      <c r="C42" s="8" t="s">
        <v>44</v>
      </c>
      <c r="D42" s="8" t="s">
        <v>4</v>
      </c>
      <c r="E42" s="40"/>
      <c r="F42" s="40"/>
      <c r="G42" s="42">
        <v>600000</v>
      </c>
      <c r="H42" s="42">
        <v>600000</v>
      </c>
    </row>
    <row r="43" spans="2:8" s="2" customFormat="1" ht="15.75">
      <c r="B43" s="8"/>
      <c r="C43" s="8" t="s">
        <v>154</v>
      </c>
      <c r="D43" s="8" t="s">
        <v>155</v>
      </c>
      <c r="E43" s="40"/>
      <c r="F43" s="40"/>
      <c r="G43" s="42">
        <v>30000</v>
      </c>
      <c r="H43" s="42">
        <v>20000</v>
      </c>
    </row>
    <row r="44" spans="2:8" s="2" customFormat="1" ht="15.75">
      <c r="B44" s="8"/>
      <c r="C44" s="8" t="s">
        <v>45</v>
      </c>
      <c r="D44" s="8" t="s">
        <v>46</v>
      </c>
      <c r="E44" s="40"/>
      <c r="F44" s="40"/>
      <c r="G44" s="56">
        <f>SUM(G45:G49)</f>
        <v>1005000</v>
      </c>
      <c r="H44" s="56">
        <f>SUM(H45:H49)</f>
        <v>550000</v>
      </c>
    </row>
    <row r="45" spans="2:8" s="2" customFormat="1" ht="15.75">
      <c r="B45" s="8"/>
      <c r="C45" s="8"/>
      <c r="D45" s="8"/>
      <c r="E45" s="40" t="s">
        <v>234</v>
      </c>
      <c r="F45" s="40"/>
      <c r="G45" s="47">
        <v>10000</v>
      </c>
      <c r="H45" s="47">
        <v>10000</v>
      </c>
    </row>
    <row r="46" spans="2:8" s="2" customFormat="1" ht="15.75">
      <c r="B46" s="8"/>
      <c r="C46" s="8"/>
      <c r="D46" s="8"/>
      <c r="E46" s="40" t="s">
        <v>252</v>
      </c>
      <c r="F46" s="40"/>
      <c r="G46" s="47">
        <v>30000</v>
      </c>
      <c r="H46" s="47">
        <v>0</v>
      </c>
    </row>
    <row r="47" spans="2:8" s="2" customFormat="1" ht="15.75">
      <c r="B47" s="8"/>
      <c r="C47" s="8"/>
      <c r="D47" s="8"/>
      <c r="E47" s="40" t="s">
        <v>247</v>
      </c>
      <c r="F47" s="40"/>
      <c r="G47" s="47">
        <v>20000</v>
      </c>
      <c r="H47" s="47">
        <v>20000</v>
      </c>
    </row>
    <row r="48" spans="2:8" s="2" customFormat="1" ht="15.75">
      <c r="B48" s="8"/>
      <c r="C48" s="8"/>
      <c r="D48" s="8"/>
      <c r="E48" s="40" t="s">
        <v>240</v>
      </c>
      <c r="F48" s="40"/>
      <c r="G48" s="47">
        <v>745000</v>
      </c>
      <c r="H48" s="47">
        <v>370000</v>
      </c>
    </row>
    <row r="49" spans="2:8" s="2" customFormat="1" ht="15.75">
      <c r="B49" s="8"/>
      <c r="C49" s="8"/>
      <c r="D49" s="8"/>
      <c r="E49" s="40" t="s">
        <v>47</v>
      </c>
      <c r="F49" s="40"/>
      <c r="G49" s="47">
        <v>200000</v>
      </c>
      <c r="H49" s="47">
        <v>150000</v>
      </c>
    </row>
    <row r="50" spans="2:8" s="2" customFormat="1" ht="15.75">
      <c r="B50" s="8" t="s">
        <v>156</v>
      </c>
      <c r="C50" s="8"/>
      <c r="D50" s="8" t="s">
        <v>157</v>
      </c>
      <c r="E50" s="40"/>
      <c r="F50" s="40"/>
      <c r="G50" s="149">
        <f>SUM(G51)</f>
        <v>95000</v>
      </c>
      <c r="H50" s="149">
        <f>SUM(H51)</f>
        <v>95000</v>
      </c>
    </row>
    <row r="51" spans="2:8" s="2" customFormat="1" ht="15.75">
      <c r="B51" s="8"/>
      <c r="C51" s="8" t="s">
        <v>158</v>
      </c>
      <c r="D51" s="8" t="s">
        <v>159</v>
      </c>
      <c r="E51" s="40"/>
      <c r="F51" s="40"/>
      <c r="G51" s="56">
        <f>SUM(G52)</f>
        <v>95000</v>
      </c>
      <c r="H51" s="56">
        <f>SUM(H52)</f>
        <v>95000</v>
      </c>
    </row>
    <row r="52" spans="2:8" s="2" customFormat="1" ht="15.75">
      <c r="B52" s="8"/>
      <c r="C52" s="8"/>
      <c r="D52" s="8"/>
      <c r="E52" s="40" t="s">
        <v>152</v>
      </c>
      <c r="F52" s="40"/>
      <c r="G52" s="47">
        <v>95000</v>
      </c>
      <c r="H52" s="47">
        <v>95000</v>
      </c>
    </row>
    <row r="53" spans="2:8" s="2" customFormat="1" ht="15.75">
      <c r="B53" s="8" t="s">
        <v>48</v>
      </c>
      <c r="C53" s="8"/>
      <c r="D53" s="8" t="s">
        <v>49</v>
      </c>
      <c r="E53" s="40"/>
      <c r="F53" s="40"/>
      <c r="G53" s="149">
        <f>SUM(G54)</f>
        <v>2500000</v>
      </c>
      <c r="H53" s="149">
        <f>SUM(H54)</f>
        <v>2500000</v>
      </c>
    </row>
    <row r="54" spans="2:8" s="2" customFormat="1" ht="15.75">
      <c r="B54" s="8"/>
      <c r="C54" s="8" t="s">
        <v>50</v>
      </c>
      <c r="D54" s="8" t="s">
        <v>51</v>
      </c>
      <c r="E54" s="40"/>
      <c r="F54" s="40"/>
      <c r="G54" s="47">
        <v>2500000</v>
      </c>
      <c r="H54" s="47">
        <v>2500000</v>
      </c>
    </row>
    <row r="55" spans="1:8" s="36" customFormat="1" ht="30.75" customHeight="1">
      <c r="A55" s="275" t="s">
        <v>84</v>
      </c>
      <c r="B55" s="275"/>
      <c r="C55" s="275"/>
      <c r="D55" s="275"/>
      <c r="E55" s="248"/>
      <c r="F55" s="150">
        <v>1</v>
      </c>
      <c r="G55" s="53">
        <f>G56+G60</f>
        <v>0</v>
      </c>
      <c r="H55" s="39">
        <f>H56+H60+H62</f>
        <v>1101000</v>
      </c>
    </row>
    <row r="56" spans="1:8" s="36" customFormat="1" ht="15.75">
      <c r="A56" s="36" t="s">
        <v>13</v>
      </c>
      <c r="B56" s="37" t="s">
        <v>5</v>
      </c>
      <c r="C56" s="37"/>
      <c r="D56" s="37"/>
      <c r="E56" s="38"/>
      <c r="F56" s="38"/>
      <c r="G56" s="53">
        <f>SUM(G57)</f>
        <v>0</v>
      </c>
      <c r="H56" s="39">
        <f>SUM(H57)</f>
        <v>940000</v>
      </c>
    </row>
    <row r="57" spans="2:8" s="2" customFormat="1" ht="15.75">
      <c r="B57" s="8" t="s">
        <v>14</v>
      </c>
      <c r="C57" s="8"/>
      <c r="D57" s="8" t="s">
        <v>15</v>
      </c>
      <c r="E57" s="40"/>
      <c r="F57" s="40"/>
      <c r="G57" s="56">
        <f>SUM(G58)</f>
        <v>0</v>
      </c>
      <c r="H57" s="42">
        <f>SUM(H58:H59)</f>
        <v>940000</v>
      </c>
    </row>
    <row r="58" spans="2:8" s="2" customFormat="1" ht="15.75">
      <c r="B58" s="8"/>
      <c r="C58" s="8" t="s">
        <v>16</v>
      </c>
      <c r="D58" s="8" t="s">
        <v>17</v>
      </c>
      <c r="E58" s="40"/>
      <c r="F58" s="40"/>
      <c r="G58" s="55">
        <v>0</v>
      </c>
      <c r="H58" s="47">
        <v>915000</v>
      </c>
    </row>
    <row r="59" spans="2:8" s="2" customFormat="1" ht="15.75">
      <c r="B59" s="8"/>
      <c r="C59" s="8" t="s">
        <v>336</v>
      </c>
      <c r="D59" s="8" t="s">
        <v>337</v>
      </c>
      <c r="E59" s="40"/>
      <c r="F59" s="40"/>
      <c r="G59" s="47">
        <v>0</v>
      </c>
      <c r="H59" s="47">
        <v>25000</v>
      </c>
    </row>
    <row r="60" spans="1:8" s="36" customFormat="1" ht="15.75" customHeight="1">
      <c r="A60" s="36" t="s">
        <v>21</v>
      </c>
      <c r="B60" s="43" t="s">
        <v>22</v>
      </c>
      <c r="C60" s="43"/>
      <c r="D60" s="43"/>
      <c r="E60" s="44"/>
      <c r="F60" s="45"/>
      <c r="G60" s="53">
        <f>SUM(G61)</f>
        <v>0</v>
      </c>
      <c r="H60" s="39">
        <f>SUM(H61:H61)</f>
        <v>129000</v>
      </c>
    </row>
    <row r="61" spans="2:8" s="2" customFormat="1" ht="15.75">
      <c r="B61" s="8"/>
      <c r="C61" s="8"/>
      <c r="D61" s="8" t="s">
        <v>10</v>
      </c>
      <c r="E61" s="40"/>
      <c r="F61" s="40"/>
      <c r="G61" s="56">
        <v>0</v>
      </c>
      <c r="H61" s="42">
        <v>129000</v>
      </c>
    </row>
    <row r="62" spans="1:8" s="36" customFormat="1" ht="15.75">
      <c r="A62" s="36" t="s">
        <v>23</v>
      </c>
      <c r="B62" s="43" t="s">
        <v>24</v>
      </c>
      <c r="C62" s="43"/>
      <c r="D62" s="43"/>
      <c r="E62" s="44"/>
      <c r="F62" s="38"/>
      <c r="G62" s="148">
        <v>0</v>
      </c>
      <c r="H62" s="148">
        <f>SUM(H63+H66)</f>
        <v>32000</v>
      </c>
    </row>
    <row r="63" spans="2:8" s="2" customFormat="1" ht="15.75">
      <c r="B63" s="8" t="s">
        <v>25</v>
      </c>
      <c r="C63" s="8"/>
      <c r="D63" s="8" t="s">
        <v>1</v>
      </c>
      <c r="E63" s="46"/>
      <c r="F63" s="46"/>
      <c r="G63" s="147">
        <v>0</v>
      </c>
      <c r="H63" s="147">
        <f>SUM(H64)</f>
        <v>25000</v>
      </c>
    </row>
    <row r="64" spans="2:8" s="2" customFormat="1" ht="15.75">
      <c r="B64" s="8"/>
      <c r="C64" s="8" t="s">
        <v>28</v>
      </c>
      <c r="D64" s="8" t="s">
        <v>29</v>
      </c>
      <c r="E64" s="40"/>
      <c r="F64" s="40"/>
      <c r="G64" s="56">
        <v>0</v>
      </c>
      <c r="H64" s="56">
        <f>SUM(H65)</f>
        <v>25000</v>
      </c>
    </row>
    <row r="65" spans="1:8" s="2" customFormat="1" ht="15.75">
      <c r="A65" s="36"/>
      <c r="B65" s="37"/>
      <c r="C65" s="37"/>
      <c r="D65" s="48"/>
      <c r="E65" s="40" t="s">
        <v>77</v>
      </c>
      <c r="F65" s="40"/>
      <c r="G65" s="47">
        <v>0</v>
      </c>
      <c r="H65" s="47">
        <v>25000</v>
      </c>
    </row>
    <row r="66" spans="2:8" s="2" customFormat="1" ht="15.75">
      <c r="B66" s="8" t="s">
        <v>48</v>
      </c>
      <c r="C66" s="8"/>
      <c r="D66" s="8" t="s">
        <v>49</v>
      </c>
      <c r="E66" s="40"/>
      <c r="F66" s="40"/>
      <c r="G66" s="149">
        <v>0</v>
      </c>
      <c r="H66" s="149">
        <f>SUM(H67)</f>
        <v>7000</v>
      </c>
    </row>
    <row r="67" spans="2:8" s="2" customFormat="1" ht="15.75">
      <c r="B67" s="8"/>
      <c r="C67" s="8" t="s">
        <v>50</v>
      </c>
      <c r="D67" s="8" t="s">
        <v>51</v>
      </c>
      <c r="E67" s="40"/>
      <c r="F67" s="40"/>
      <c r="G67" s="47">
        <v>0</v>
      </c>
      <c r="H67" s="47">
        <v>7000</v>
      </c>
    </row>
    <row r="68" spans="1:8" s="143" customFormat="1" ht="24.75" customHeight="1">
      <c r="A68" s="151" t="s">
        <v>146</v>
      </c>
      <c r="B68" s="151"/>
      <c r="C68" s="151"/>
      <c r="D68" s="151"/>
      <c r="E68" s="152"/>
      <c r="F68" s="152"/>
      <c r="G68" s="153">
        <f>SUM(G7)</f>
        <v>37472000</v>
      </c>
      <c r="H68" s="153">
        <f>SUM(H7+H55)</f>
        <v>43388000</v>
      </c>
    </row>
    <row r="69" spans="1:8" s="143" customFormat="1" ht="21.75" customHeight="1">
      <c r="A69" s="143" t="s">
        <v>153</v>
      </c>
      <c r="E69" s="154"/>
      <c r="F69" s="145">
        <f>SUM(F7+F55)</f>
        <v>9</v>
      </c>
      <c r="G69" s="155"/>
      <c r="H69" s="155"/>
    </row>
    <row r="70" s="14" customFormat="1" ht="12.75"/>
  </sheetData>
  <sheetProtection/>
  <mergeCells count="9">
    <mergeCell ref="A55:E55"/>
    <mergeCell ref="A1:H1"/>
    <mergeCell ref="A3:H3"/>
    <mergeCell ref="A4:H4"/>
    <mergeCell ref="A2:H2"/>
    <mergeCell ref="A7:E7"/>
    <mergeCell ref="F5:F6"/>
    <mergeCell ref="A5:E6"/>
    <mergeCell ref="G5:H5"/>
  </mergeCells>
  <printOptions gridLines="1" headings="1"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="130" zoomScaleNormal="130" workbookViewId="0" topLeftCell="A1">
      <selection activeCell="G87" sqref="G87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8.7109375" style="2" customWidth="1"/>
    <col min="6" max="7" width="16.28125" style="4" customWidth="1"/>
    <col min="8" max="8" width="9.140625" style="2" customWidth="1"/>
    <col min="9" max="9" width="11.57421875" style="2" bestFit="1" customWidth="1"/>
    <col min="10" max="10" width="12.00390625" style="2" customWidth="1"/>
    <col min="11" max="11" width="9.140625" style="12" customWidth="1"/>
    <col min="12" max="16384" width="9.140625" style="2" customWidth="1"/>
  </cols>
  <sheetData>
    <row r="1" spans="1:7" s="87" customFormat="1" ht="16.5" customHeight="1">
      <c r="A1" s="240" t="s">
        <v>347</v>
      </c>
      <c r="B1" s="240"/>
      <c r="C1" s="240"/>
      <c r="D1" s="240"/>
      <c r="E1" s="240"/>
      <c r="F1" s="240"/>
      <c r="G1" s="240"/>
    </row>
    <row r="2" spans="1:7" s="87" customFormat="1" ht="16.5" customHeight="1">
      <c r="A2" s="240" t="s">
        <v>303</v>
      </c>
      <c r="B2" s="240"/>
      <c r="C2" s="240"/>
      <c r="D2" s="240"/>
      <c r="E2" s="240"/>
      <c r="F2" s="240"/>
      <c r="G2" s="240"/>
    </row>
    <row r="3" spans="1:11" ht="22.5" customHeight="1">
      <c r="A3" s="241" t="s">
        <v>68</v>
      </c>
      <c r="B3" s="241"/>
      <c r="C3" s="241"/>
      <c r="D3" s="241"/>
      <c r="E3" s="241"/>
      <c r="F3" s="241"/>
      <c r="G3" s="241"/>
      <c r="H3" s="64"/>
      <c r="I3" s="88"/>
      <c r="K3" s="2"/>
    </row>
    <row r="4" spans="1:11" ht="18" customHeight="1">
      <c r="A4" s="241" t="s">
        <v>264</v>
      </c>
      <c r="B4" s="241"/>
      <c r="C4" s="241"/>
      <c r="D4" s="241"/>
      <c r="E4" s="241"/>
      <c r="F4" s="241"/>
      <c r="G4" s="241"/>
      <c r="H4" s="64"/>
      <c r="I4" s="88"/>
      <c r="K4" s="2"/>
    </row>
    <row r="5" spans="1:11" ht="15.75">
      <c r="A5" s="242" t="s">
        <v>212</v>
      </c>
      <c r="B5" s="242"/>
      <c r="C5" s="242"/>
      <c r="D5" s="242"/>
      <c r="E5" s="242"/>
      <c r="F5" s="242"/>
      <c r="G5" s="242"/>
      <c r="H5" s="64"/>
      <c r="I5" s="88"/>
      <c r="K5" s="2"/>
    </row>
    <row r="6" spans="5:11" ht="15.75">
      <c r="E6" s="31"/>
      <c r="F6" s="89"/>
      <c r="G6" s="89"/>
      <c r="H6" s="64"/>
      <c r="I6" s="88"/>
      <c r="K6" s="2"/>
    </row>
    <row r="7" spans="1:11" ht="26.25" customHeight="1">
      <c r="A7" s="238" t="s">
        <v>148</v>
      </c>
      <c r="B7" s="238"/>
      <c r="C7" s="238"/>
      <c r="D7" s="238"/>
      <c r="E7" s="238"/>
      <c r="F7" s="239" t="s">
        <v>304</v>
      </c>
      <c r="G7" s="239"/>
      <c r="H7" s="64"/>
      <c r="I7" s="88"/>
      <c r="K7" s="2"/>
    </row>
    <row r="8" spans="1:7" s="91" customFormat="1" ht="22.5" customHeight="1">
      <c r="A8" s="238"/>
      <c r="B8" s="238"/>
      <c r="C8" s="238"/>
      <c r="D8" s="238"/>
      <c r="E8" s="238"/>
      <c r="F8" s="90" t="s">
        <v>305</v>
      </c>
      <c r="G8" s="90" t="s">
        <v>306</v>
      </c>
    </row>
    <row r="9" spans="1:7" s="91" customFormat="1" ht="28.5" customHeight="1">
      <c r="A9" s="92" t="s">
        <v>96</v>
      </c>
      <c r="B9" s="92"/>
      <c r="C9" s="92"/>
      <c r="D9" s="92"/>
      <c r="E9" s="92"/>
      <c r="F9" s="93">
        <f aca="true" t="shared" si="0" ref="F9:G11">SUM(F10)</f>
        <v>140000</v>
      </c>
      <c r="G9" s="93">
        <f t="shared" si="0"/>
        <v>165000</v>
      </c>
    </row>
    <row r="10" spans="1:11" s="36" customFormat="1" ht="15.75">
      <c r="A10" s="36" t="s">
        <v>63</v>
      </c>
      <c r="B10" s="43" t="s">
        <v>64</v>
      </c>
      <c r="C10" s="43"/>
      <c r="D10" s="43"/>
      <c r="E10" s="43"/>
      <c r="F10" s="94">
        <f t="shared" si="0"/>
        <v>140000</v>
      </c>
      <c r="G10" s="94">
        <f t="shared" si="0"/>
        <v>165000</v>
      </c>
      <c r="I10" s="95"/>
      <c r="J10" s="95"/>
      <c r="K10" s="96"/>
    </row>
    <row r="11" spans="3:10" ht="15.75">
      <c r="C11" s="2" t="s">
        <v>217</v>
      </c>
      <c r="D11" s="2" t="s">
        <v>218</v>
      </c>
      <c r="F11" s="57">
        <f t="shared" si="0"/>
        <v>140000</v>
      </c>
      <c r="G11" s="57">
        <f t="shared" si="0"/>
        <v>165000</v>
      </c>
      <c r="I11" s="97"/>
      <c r="J11" s="97"/>
    </row>
    <row r="12" spans="5:10" ht="15.75">
      <c r="E12" s="2" t="s">
        <v>269</v>
      </c>
      <c r="F12" s="84">
        <v>140000</v>
      </c>
      <c r="G12" s="84">
        <v>165000</v>
      </c>
      <c r="I12" s="97"/>
      <c r="J12" s="97"/>
    </row>
    <row r="13" spans="1:11" ht="37.5" customHeight="1">
      <c r="A13" s="232" t="s">
        <v>12</v>
      </c>
      <c r="B13" s="233"/>
      <c r="C13" s="233"/>
      <c r="D13" s="233"/>
      <c r="E13" s="233"/>
      <c r="F13" s="98">
        <f>SUM(F14)</f>
        <v>5000</v>
      </c>
      <c r="G13" s="98">
        <f>SUM(G17+G14)</f>
        <v>110000</v>
      </c>
      <c r="K13" s="2"/>
    </row>
    <row r="14" spans="1:11" s="36" customFormat="1" ht="15.75">
      <c r="A14" s="36" t="s">
        <v>63</v>
      </c>
      <c r="B14" s="43" t="s">
        <v>64</v>
      </c>
      <c r="C14" s="43"/>
      <c r="D14" s="43"/>
      <c r="E14" s="43"/>
      <c r="F14" s="94">
        <f>SUM(F16)</f>
        <v>5000</v>
      </c>
      <c r="G14" s="94">
        <f>SUM(G16+G15)</f>
        <v>105000</v>
      </c>
      <c r="I14" s="95"/>
      <c r="J14" s="95"/>
      <c r="K14" s="96"/>
    </row>
    <row r="15" spans="2:14" ht="15.75">
      <c r="B15" s="99"/>
      <c r="C15" s="99" t="s">
        <v>217</v>
      </c>
      <c r="D15" s="99" t="s">
        <v>218</v>
      </c>
      <c r="E15" s="99"/>
      <c r="F15" s="57">
        <v>0</v>
      </c>
      <c r="G15" s="57">
        <v>100000</v>
      </c>
      <c r="H15" s="57"/>
      <c r="I15" s="100"/>
      <c r="J15" s="97"/>
      <c r="K15" s="100"/>
      <c r="L15" s="97"/>
      <c r="M15" s="97"/>
      <c r="N15" s="12"/>
    </row>
    <row r="16" spans="3:10" ht="15.75">
      <c r="C16" s="2" t="s">
        <v>66</v>
      </c>
      <c r="D16" s="2" t="s">
        <v>11</v>
      </c>
      <c r="F16" s="57">
        <v>5000</v>
      </c>
      <c r="G16" s="57">
        <v>5000</v>
      </c>
      <c r="I16" s="97"/>
      <c r="J16" s="97"/>
    </row>
    <row r="17" spans="1:14" s="36" customFormat="1" ht="15.75">
      <c r="A17" s="36" t="s">
        <v>171</v>
      </c>
      <c r="B17" s="36" t="s">
        <v>172</v>
      </c>
      <c r="F17" s="86">
        <f>SUM(F18)</f>
        <v>0</v>
      </c>
      <c r="G17" s="86">
        <f>SUM(G18)</f>
        <v>5000</v>
      </c>
      <c r="H17" s="86"/>
      <c r="I17" s="101"/>
      <c r="K17" s="95"/>
      <c r="L17" s="95"/>
      <c r="M17" s="95"/>
      <c r="N17" s="96"/>
    </row>
    <row r="18" spans="2:14" ht="15.75">
      <c r="B18" s="2" t="s">
        <v>312</v>
      </c>
      <c r="D18" s="2" t="s">
        <v>313</v>
      </c>
      <c r="F18" s="57">
        <v>0</v>
      </c>
      <c r="G18" s="57">
        <v>5000</v>
      </c>
      <c r="H18" s="57"/>
      <c r="I18" s="100"/>
      <c r="K18" s="97"/>
      <c r="L18" s="97"/>
      <c r="M18" s="97"/>
      <c r="N18" s="12"/>
    </row>
    <row r="19" spans="1:11" ht="32.25" customHeight="1">
      <c r="A19" s="232" t="s">
        <v>71</v>
      </c>
      <c r="B19" s="233"/>
      <c r="C19" s="233"/>
      <c r="D19" s="233"/>
      <c r="E19" s="233"/>
      <c r="F19" s="98">
        <f aca="true" t="shared" si="1" ref="F19:G22">SUM(F20)</f>
        <v>13080000</v>
      </c>
      <c r="G19" s="98">
        <f t="shared" si="1"/>
        <v>13080000</v>
      </c>
      <c r="K19" s="2"/>
    </row>
    <row r="20" spans="1:11" s="36" customFormat="1" ht="15.75">
      <c r="A20" s="36" t="s">
        <v>97</v>
      </c>
      <c r="B20" s="43" t="s">
        <v>98</v>
      </c>
      <c r="C20" s="43"/>
      <c r="D20" s="43"/>
      <c r="E20" s="43"/>
      <c r="F20" s="94">
        <f t="shared" si="1"/>
        <v>13080000</v>
      </c>
      <c r="G20" s="94">
        <f t="shared" si="1"/>
        <v>13080000</v>
      </c>
      <c r="I20" s="95"/>
      <c r="J20" s="95"/>
      <c r="K20" s="96"/>
    </row>
    <row r="21" spans="2:10" ht="15.75">
      <c r="B21" s="2" t="s">
        <v>99</v>
      </c>
      <c r="D21" s="2" t="s">
        <v>100</v>
      </c>
      <c r="F21" s="4">
        <f t="shared" si="1"/>
        <v>13080000</v>
      </c>
      <c r="G21" s="4">
        <f t="shared" si="1"/>
        <v>13080000</v>
      </c>
      <c r="I21" s="97"/>
      <c r="J21" s="97"/>
    </row>
    <row r="22" spans="3:10" ht="15.75">
      <c r="C22" s="2" t="s">
        <v>101</v>
      </c>
      <c r="D22" s="2" t="s">
        <v>102</v>
      </c>
      <c r="F22" s="57">
        <f t="shared" si="1"/>
        <v>13080000</v>
      </c>
      <c r="G22" s="57">
        <f t="shared" si="1"/>
        <v>13080000</v>
      </c>
      <c r="I22" s="97"/>
      <c r="J22" s="97"/>
    </row>
    <row r="23" spans="3:10" ht="15.75">
      <c r="C23" s="2" t="s">
        <v>103</v>
      </c>
      <c r="E23" s="2" t="s">
        <v>104</v>
      </c>
      <c r="F23" s="84">
        <v>13080000</v>
      </c>
      <c r="G23" s="84">
        <v>13080000</v>
      </c>
      <c r="I23" s="97"/>
      <c r="J23" s="97"/>
    </row>
    <row r="24" spans="1:11" s="36" customFormat="1" ht="31.5" customHeight="1">
      <c r="A24" s="59" t="s">
        <v>319</v>
      </c>
      <c r="B24" s="59"/>
      <c r="C24" s="59"/>
      <c r="D24" s="59"/>
      <c r="E24" s="59"/>
      <c r="F24" s="98">
        <v>0</v>
      </c>
      <c r="G24" s="98">
        <f>SUM(G25)</f>
        <v>2000</v>
      </c>
      <c r="I24" s="95"/>
      <c r="J24" s="95"/>
      <c r="K24" s="96"/>
    </row>
    <row r="25" spans="1:11" s="36" customFormat="1" ht="15.75">
      <c r="A25" s="36" t="s">
        <v>105</v>
      </c>
      <c r="B25" s="43" t="s">
        <v>106</v>
      </c>
      <c r="C25" s="43"/>
      <c r="D25" s="43"/>
      <c r="E25" s="43"/>
      <c r="F25" s="94">
        <v>0</v>
      </c>
      <c r="G25" s="94">
        <f>SUM(G26)</f>
        <v>2000</v>
      </c>
      <c r="I25" s="95"/>
      <c r="J25" s="95"/>
      <c r="K25" s="96"/>
    </row>
    <row r="26" spans="1:10" ht="15.75">
      <c r="A26" s="36"/>
      <c r="B26" s="2" t="s">
        <v>113</v>
      </c>
      <c r="D26" s="2" t="s">
        <v>114</v>
      </c>
      <c r="F26" s="4">
        <v>0</v>
      </c>
      <c r="G26" s="4">
        <f>SUM(G27)</f>
        <v>2000</v>
      </c>
      <c r="I26" s="97"/>
      <c r="J26" s="97"/>
    </row>
    <row r="27" spans="1:10" ht="15.75">
      <c r="A27" s="36"/>
      <c r="C27" s="2" t="s">
        <v>121</v>
      </c>
      <c r="D27" s="2" t="s">
        <v>122</v>
      </c>
      <c r="F27" s="57">
        <v>0</v>
      </c>
      <c r="G27" s="57">
        <f>SUM(G28)</f>
        <v>2000</v>
      </c>
      <c r="I27" s="97"/>
      <c r="J27" s="97"/>
    </row>
    <row r="28" spans="1:10" ht="15.75">
      <c r="A28" s="36"/>
      <c r="E28" s="2" t="s">
        <v>320</v>
      </c>
      <c r="F28" s="84">
        <v>0</v>
      </c>
      <c r="G28" s="57">
        <v>2000</v>
      </c>
      <c r="I28" s="97"/>
      <c r="J28" s="97"/>
    </row>
    <row r="29" spans="1:11" s="36" customFormat="1" ht="30.75" customHeight="1">
      <c r="A29" s="59" t="s">
        <v>321</v>
      </c>
      <c r="B29" s="59"/>
      <c r="C29" s="59"/>
      <c r="D29" s="59"/>
      <c r="E29" s="59"/>
      <c r="F29" s="102">
        <f>SUM(F30)</f>
        <v>3775000</v>
      </c>
      <c r="G29" s="102">
        <f>SUM(G30)</f>
        <v>4043000</v>
      </c>
      <c r="K29" s="96"/>
    </row>
    <row r="30" spans="1:11" s="36" customFormat="1" ht="15.75">
      <c r="A30" s="36" t="s">
        <v>105</v>
      </c>
      <c r="B30" s="43" t="s">
        <v>106</v>
      </c>
      <c r="C30" s="43"/>
      <c r="D30" s="43"/>
      <c r="E30" s="43"/>
      <c r="F30" s="94">
        <f>SUM(F31+F34+F41)</f>
        <v>3775000</v>
      </c>
      <c r="G30" s="94">
        <f>SUM(G31+G34+G41)</f>
        <v>4043000</v>
      </c>
      <c r="I30" s="95"/>
      <c r="J30" s="95"/>
      <c r="K30" s="96"/>
    </row>
    <row r="31" spans="2:10" ht="15.75">
      <c r="B31" s="2" t="s">
        <v>107</v>
      </c>
      <c r="D31" s="2" t="s">
        <v>108</v>
      </c>
      <c r="F31" s="85">
        <f>SUM(F32:F33)</f>
        <v>1835000</v>
      </c>
      <c r="G31" s="85">
        <f>SUM(G32:G33)</f>
        <v>1635000</v>
      </c>
      <c r="I31" s="97"/>
      <c r="J31" s="97"/>
    </row>
    <row r="32" spans="5:10" ht="15.75">
      <c r="E32" s="2" t="s">
        <v>111</v>
      </c>
      <c r="F32" s="84">
        <v>1415000</v>
      </c>
      <c r="G32" s="84">
        <v>1215000</v>
      </c>
      <c r="I32" s="97"/>
      <c r="J32" s="97"/>
    </row>
    <row r="33" spans="1:10" ht="15.75">
      <c r="A33" s="36"/>
      <c r="B33" s="36"/>
      <c r="C33" s="36"/>
      <c r="D33" s="36"/>
      <c r="E33" s="2" t="s">
        <v>112</v>
      </c>
      <c r="F33" s="84">
        <v>420000</v>
      </c>
      <c r="G33" s="84">
        <v>420000</v>
      </c>
      <c r="I33" s="97"/>
      <c r="J33" s="97"/>
    </row>
    <row r="34" spans="1:10" ht="15.75">
      <c r="A34" s="36"/>
      <c r="B34" s="2" t="s">
        <v>113</v>
      </c>
      <c r="D34" s="2" t="s">
        <v>114</v>
      </c>
      <c r="F34" s="4">
        <f>SUM(F35+F37+F39)</f>
        <v>1900000</v>
      </c>
      <c r="G34" s="4">
        <f>SUM(G35+G37+G39)</f>
        <v>2250000</v>
      </c>
      <c r="I34" s="97"/>
      <c r="J34" s="97"/>
    </row>
    <row r="35" spans="1:10" ht="15.75">
      <c r="A35" s="36"/>
      <c r="C35" s="2" t="s">
        <v>115</v>
      </c>
      <c r="D35" s="2" t="s">
        <v>116</v>
      </c>
      <c r="F35" s="57">
        <f>SUM(F36)</f>
        <v>1300000</v>
      </c>
      <c r="G35" s="57">
        <f>SUM(G36)</f>
        <v>1640000</v>
      </c>
      <c r="I35" s="97"/>
      <c r="J35" s="97"/>
    </row>
    <row r="36" spans="1:10" ht="15.75">
      <c r="A36" s="36"/>
      <c r="E36" s="2" t="s">
        <v>117</v>
      </c>
      <c r="F36" s="84">
        <v>1300000</v>
      </c>
      <c r="G36" s="84">
        <v>1640000</v>
      </c>
      <c r="I36" s="97"/>
      <c r="J36" s="97"/>
    </row>
    <row r="37" spans="1:10" ht="15.75">
      <c r="A37" s="36"/>
      <c r="C37" s="2" t="s">
        <v>118</v>
      </c>
      <c r="D37" s="2" t="s">
        <v>119</v>
      </c>
      <c r="F37" s="57">
        <f>SUM(F38)</f>
        <v>525000</v>
      </c>
      <c r="G37" s="57">
        <f>SUM(G38)</f>
        <v>525000</v>
      </c>
      <c r="I37" s="97"/>
      <c r="J37" s="97"/>
    </row>
    <row r="38" spans="1:10" ht="15.75">
      <c r="A38" s="36"/>
      <c r="E38" s="2" t="s">
        <v>120</v>
      </c>
      <c r="F38" s="84">
        <v>525000</v>
      </c>
      <c r="G38" s="84">
        <v>525000</v>
      </c>
      <c r="I38" s="97"/>
      <c r="J38" s="97"/>
    </row>
    <row r="39" spans="1:10" ht="15.75">
      <c r="A39" s="36"/>
      <c r="C39" s="2" t="s">
        <v>121</v>
      </c>
      <c r="D39" s="2" t="s">
        <v>122</v>
      </c>
      <c r="F39" s="57">
        <f>SUM(F40)</f>
        <v>75000</v>
      </c>
      <c r="G39" s="57">
        <f>SUM(G40)</f>
        <v>85000</v>
      </c>
      <c r="I39" s="97"/>
      <c r="J39" s="97"/>
    </row>
    <row r="40" spans="1:10" ht="15.75">
      <c r="A40" s="36"/>
      <c r="E40" s="2" t="s">
        <v>123</v>
      </c>
      <c r="F40" s="84">
        <v>75000</v>
      </c>
      <c r="G40" s="84">
        <v>85000</v>
      </c>
      <c r="I40" s="97"/>
      <c r="J40" s="97"/>
    </row>
    <row r="41" spans="2:7" ht="15.75">
      <c r="B41" s="2" t="s">
        <v>109</v>
      </c>
      <c r="D41" s="2" t="s">
        <v>110</v>
      </c>
      <c r="F41" s="2">
        <f>SUM(F42:F42)</f>
        <v>40000</v>
      </c>
      <c r="G41" s="4">
        <f>SUM(G42:G43)</f>
        <v>158000</v>
      </c>
    </row>
    <row r="42" spans="5:7" ht="15.75">
      <c r="E42" s="2" t="s">
        <v>268</v>
      </c>
      <c r="F42" s="84">
        <v>40000</v>
      </c>
      <c r="G42" s="84">
        <v>148000</v>
      </c>
    </row>
    <row r="43" spans="5:7" ht="15.75">
      <c r="E43" s="2" t="s">
        <v>322</v>
      </c>
      <c r="F43" s="84">
        <v>0</v>
      </c>
      <c r="G43" s="84">
        <v>10000</v>
      </c>
    </row>
    <row r="44" spans="1:11" s="36" customFormat="1" ht="32.25" customHeight="1">
      <c r="A44" s="59" t="s">
        <v>76</v>
      </c>
      <c r="B44" s="59"/>
      <c r="C44" s="59"/>
      <c r="D44" s="59"/>
      <c r="E44" s="59"/>
      <c r="F44" s="98">
        <f>SUM(F45)</f>
        <v>70000</v>
      </c>
      <c r="G44" s="98">
        <f>SUM(G45)</f>
        <v>65000</v>
      </c>
      <c r="K44" s="96"/>
    </row>
    <row r="45" spans="1:11" s="36" customFormat="1" ht="15.75">
      <c r="A45" s="36" t="s">
        <v>63</v>
      </c>
      <c r="B45" s="36" t="s">
        <v>64</v>
      </c>
      <c r="F45" s="86">
        <f>SUM(F46)</f>
        <v>70000</v>
      </c>
      <c r="G45" s="86">
        <f>SUM(G46)</f>
        <v>65000</v>
      </c>
      <c r="K45" s="96"/>
    </row>
    <row r="46" spans="3:7" ht="15.75">
      <c r="C46" s="2" t="s">
        <v>217</v>
      </c>
      <c r="D46" s="2" t="s">
        <v>218</v>
      </c>
      <c r="F46" s="57">
        <v>70000</v>
      </c>
      <c r="G46" s="57">
        <v>65000</v>
      </c>
    </row>
    <row r="47" spans="1:11" s="36" customFormat="1" ht="37.5" customHeight="1">
      <c r="A47" s="59" t="s">
        <v>133</v>
      </c>
      <c r="B47" s="59"/>
      <c r="C47" s="59"/>
      <c r="D47" s="59"/>
      <c r="E47" s="59"/>
      <c r="F47" s="98">
        <f>SUM(F48)</f>
        <v>33706262</v>
      </c>
      <c r="G47" s="98">
        <f>SUM(G48)</f>
        <v>41124880</v>
      </c>
      <c r="K47" s="96"/>
    </row>
    <row r="48" spans="1:13" ht="18" customHeight="1">
      <c r="A48" s="36" t="s">
        <v>124</v>
      </c>
      <c r="B48" s="43" t="s">
        <v>125</v>
      </c>
      <c r="C48" s="43"/>
      <c r="D48" s="43"/>
      <c r="E48" s="43"/>
      <c r="F48" s="94">
        <f>SUM(F49)</f>
        <v>33706262</v>
      </c>
      <c r="G48" s="94">
        <f>SUM(G49)</f>
        <v>41124880</v>
      </c>
      <c r="H48" s="37"/>
      <c r="I48" s="103"/>
      <c r="J48" s="104"/>
      <c r="K48" s="105"/>
      <c r="L48" s="64"/>
      <c r="M48" s="64"/>
    </row>
    <row r="49" spans="2:13" ht="15.75">
      <c r="B49" s="2" t="s">
        <v>126</v>
      </c>
      <c r="D49" s="2" t="s">
        <v>127</v>
      </c>
      <c r="F49" s="4">
        <f>SUM(F50+F57+F64)</f>
        <v>33706262</v>
      </c>
      <c r="G49" s="4">
        <f>SUM(G50+G57+G64+G65+G66)</f>
        <v>41124880</v>
      </c>
      <c r="H49" s="37"/>
      <c r="I49" s="106"/>
      <c r="J49" s="107"/>
      <c r="K49" s="88"/>
      <c r="L49" s="64"/>
      <c r="M49" s="64"/>
    </row>
    <row r="50" spans="3:11" s="36" customFormat="1" ht="15.75">
      <c r="C50" s="2" t="s">
        <v>128</v>
      </c>
      <c r="D50" s="2" t="s">
        <v>129</v>
      </c>
      <c r="E50" s="2"/>
      <c r="F50" s="57">
        <f>SUM(F51:F56)</f>
        <v>10627126</v>
      </c>
      <c r="G50" s="57">
        <f>SUM(G51:G56)</f>
        <v>12011782</v>
      </c>
      <c r="H50" s="37"/>
      <c r="I50" s="106"/>
      <c r="K50" s="96"/>
    </row>
    <row r="51" spans="3:11" s="36" customFormat="1" ht="15.75">
      <c r="C51" s="2"/>
      <c r="D51" s="2"/>
      <c r="E51" s="2" t="s">
        <v>134</v>
      </c>
      <c r="F51" s="84">
        <v>4032190</v>
      </c>
      <c r="G51" s="84">
        <v>4032190</v>
      </c>
      <c r="H51" s="37"/>
      <c r="I51" s="106"/>
      <c r="K51" s="96"/>
    </row>
    <row r="52" spans="3:11" s="36" customFormat="1" ht="15.75">
      <c r="C52" s="2"/>
      <c r="D52" s="2"/>
      <c r="E52" s="2" t="s">
        <v>135</v>
      </c>
      <c r="F52" s="84">
        <v>5000000</v>
      </c>
      <c r="G52" s="84">
        <v>5000000</v>
      </c>
      <c r="H52" s="37"/>
      <c r="I52" s="106"/>
      <c r="K52" s="96"/>
    </row>
    <row r="53" spans="3:11" s="36" customFormat="1" ht="15.75">
      <c r="C53" s="2"/>
      <c r="D53" s="2"/>
      <c r="E53" s="2" t="s">
        <v>228</v>
      </c>
      <c r="F53" s="84">
        <v>84150</v>
      </c>
      <c r="G53" s="84">
        <v>84150</v>
      </c>
      <c r="H53" s="37"/>
      <c r="I53" s="106"/>
      <c r="K53" s="96"/>
    </row>
    <row r="54" spans="3:11" s="36" customFormat="1" ht="15.75">
      <c r="C54" s="2"/>
      <c r="D54" s="2"/>
      <c r="E54" s="2" t="s">
        <v>138</v>
      </c>
      <c r="F54" s="84">
        <v>114700</v>
      </c>
      <c r="G54" s="84">
        <v>114700</v>
      </c>
      <c r="H54" s="37"/>
      <c r="I54" s="106"/>
      <c r="K54" s="96"/>
    </row>
    <row r="55" spans="3:11" s="36" customFormat="1" ht="15.75">
      <c r="C55" s="2"/>
      <c r="D55" s="2"/>
      <c r="E55" s="2" t="s">
        <v>229</v>
      </c>
      <c r="F55" s="84">
        <v>1384656</v>
      </c>
      <c r="G55" s="84">
        <v>2769312</v>
      </c>
      <c r="H55" s="37"/>
      <c r="I55" s="106"/>
      <c r="K55" s="96"/>
    </row>
    <row r="56" spans="3:11" s="36" customFormat="1" ht="15.75">
      <c r="C56" s="2"/>
      <c r="D56" s="2"/>
      <c r="E56" s="2" t="s">
        <v>265</v>
      </c>
      <c r="F56" s="84">
        <v>11430</v>
      </c>
      <c r="G56" s="84">
        <v>11430</v>
      </c>
      <c r="H56" s="37"/>
      <c r="I56" s="106"/>
      <c r="K56" s="96"/>
    </row>
    <row r="57" spans="3:10" ht="30.75" customHeight="1">
      <c r="C57" s="2" t="s">
        <v>130</v>
      </c>
      <c r="D57" s="236" t="s">
        <v>131</v>
      </c>
      <c r="E57" s="236"/>
      <c r="F57" s="57">
        <f>SUM(F58+F59+F62)</f>
        <v>21879136</v>
      </c>
      <c r="G57" s="57">
        <f>SUM(G58+G59+G62+G63)</f>
        <v>26278136</v>
      </c>
      <c r="H57" s="37"/>
      <c r="I57" s="97"/>
      <c r="J57" s="97"/>
    </row>
    <row r="58" spans="4:10" ht="15" customHeight="1">
      <c r="D58" s="108"/>
      <c r="E58" s="108" t="s">
        <v>136</v>
      </c>
      <c r="F58" s="109">
        <v>2500000</v>
      </c>
      <c r="G58" s="109">
        <v>2500000</v>
      </c>
      <c r="I58" s="97"/>
      <c r="J58" s="97"/>
    </row>
    <row r="59" spans="4:10" ht="15" customHeight="1">
      <c r="D59" s="108"/>
      <c r="E59" s="108" t="s">
        <v>137</v>
      </c>
      <c r="F59" s="109">
        <f>SUM(F60:F61)</f>
        <v>17239240</v>
      </c>
      <c r="G59" s="109">
        <f>SUM(G60:G61)</f>
        <v>20293280</v>
      </c>
      <c r="I59" s="97"/>
      <c r="J59" s="97"/>
    </row>
    <row r="60" spans="4:10" ht="15" customHeight="1">
      <c r="D60" s="108"/>
      <c r="E60" s="108" t="s">
        <v>271</v>
      </c>
      <c r="F60" s="110">
        <v>15636240</v>
      </c>
      <c r="G60" s="110">
        <v>18242280</v>
      </c>
      <c r="I60" s="97"/>
      <c r="J60" s="97"/>
    </row>
    <row r="61" spans="4:10" ht="15" customHeight="1">
      <c r="D61" s="108"/>
      <c r="E61" s="108" t="s">
        <v>272</v>
      </c>
      <c r="F61" s="110">
        <v>1603000</v>
      </c>
      <c r="G61" s="110">
        <v>2051000</v>
      </c>
      <c r="I61" s="97"/>
      <c r="J61" s="97"/>
    </row>
    <row r="62" spans="4:10" ht="15" customHeight="1">
      <c r="D62" s="108"/>
      <c r="E62" s="108" t="s">
        <v>260</v>
      </c>
      <c r="F62" s="109">
        <v>2139896</v>
      </c>
      <c r="G62" s="109">
        <v>2139896</v>
      </c>
      <c r="I62" s="97"/>
      <c r="J62" s="97"/>
    </row>
    <row r="63" spans="4:10" ht="15" customHeight="1">
      <c r="D63" s="108"/>
      <c r="E63" s="108" t="s">
        <v>314</v>
      </c>
      <c r="F63" s="109">
        <v>0</v>
      </c>
      <c r="G63" s="109">
        <v>1344960</v>
      </c>
      <c r="I63" s="97"/>
      <c r="J63" s="97"/>
    </row>
    <row r="64" spans="3:10" ht="15.75">
      <c r="C64" s="2" t="s">
        <v>132</v>
      </c>
      <c r="D64" s="2" t="s">
        <v>273</v>
      </c>
      <c r="F64" s="57">
        <v>1200000</v>
      </c>
      <c r="G64" s="57">
        <v>1200000</v>
      </c>
      <c r="I64" s="97"/>
      <c r="J64" s="97"/>
    </row>
    <row r="65" spans="3:14" ht="15.75">
      <c r="C65" s="2" t="s">
        <v>315</v>
      </c>
      <c r="D65" s="2" t="s">
        <v>316</v>
      </c>
      <c r="F65" s="57">
        <v>0</v>
      </c>
      <c r="G65" s="57">
        <v>1490550</v>
      </c>
      <c r="H65" s="57"/>
      <c r="I65" s="100"/>
      <c r="K65" s="97"/>
      <c r="L65" s="97"/>
      <c r="M65" s="97"/>
      <c r="N65" s="12"/>
    </row>
    <row r="66" spans="3:14" ht="15.75">
      <c r="C66" s="2" t="s">
        <v>317</v>
      </c>
      <c r="D66" s="2" t="s">
        <v>318</v>
      </c>
      <c r="F66" s="57">
        <v>0</v>
      </c>
      <c r="G66" s="57">
        <v>144412</v>
      </c>
      <c r="H66" s="57"/>
      <c r="I66" s="100"/>
      <c r="K66" s="97"/>
      <c r="L66" s="97"/>
      <c r="M66" s="97"/>
      <c r="N66" s="12"/>
    </row>
    <row r="67" spans="1:11" s="36" customFormat="1" ht="30.75" customHeight="1">
      <c r="A67" s="59" t="s">
        <v>307</v>
      </c>
      <c r="B67" s="59"/>
      <c r="C67" s="59"/>
      <c r="D67" s="59"/>
      <c r="E67" s="59"/>
      <c r="F67" s="111">
        <f>SUM(F68)</f>
        <v>2440000</v>
      </c>
      <c r="G67" s="111">
        <f>SUM(G68)</f>
        <v>2340000</v>
      </c>
      <c r="I67" s="95"/>
      <c r="J67" s="95"/>
      <c r="K67" s="96"/>
    </row>
    <row r="68" spans="1:11" s="36" customFormat="1" ht="15.75">
      <c r="A68" s="36" t="s">
        <v>97</v>
      </c>
      <c r="B68" s="36" t="s">
        <v>98</v>
      </c>
      <c r="E68" s="37"/>
      <c r="F68" s="86">
        <f>SUM(F69)</f>
        <v>2440000</v>
      </c>
      <c r="G68" s="86">
        <f>SUM(G69)</f>
        <v>2340000</v>
      </c>
      <c r="K68" s="96"/>
    </row>
    <row r="69" spans="3:7" ht="15.75">
      <c r="C69" s="2" t="s">
        <v>261</v>
      </c>
      <c r="D69" s="2" t="s">
        <v>262</v>
      </c>
      <c r="E69" s="8"/>
      <c r="F69" s="84">
        <v>2440000</v>
      </c>
      <c r="G69" s="84">
        <v>2340000</v>
      </c>
    </row>
    <row r="70" spans="1:11" ht="32.25" customHeight="1">
      <c r="A70" s="232" t="s">
        <v>74</v>
      </c>
      <c r="B70" s="233"/>
      <c r="C70" s="233"/>
      <c r="D70" s="233"/>
      <c r="E70" s="233"/>
      <c r="F70" s="98">
        <f>SUM(F73+F71)</f>
        <v>1380000</v>
      </c>
      <c r="G70" s="98">
        <f>SUM(G73+G71)</f>
        <v>1085000</v>
      </c>
      <c r="K70" s="2"/>
    </row>
    <row r="71" spans="1:7" s="36" customFormat="1" ht="15" customHeight="1">
      <c r="A71" s="112" t="s">
        <v>63</v>
      </c>
      <c r="B71" s="234" t="s">
        <v>64</v>
      </c>
      <c r="C71" s="235"/>
      <c r="D71" s="235"/>
      <c r="E71" s="235"/>
      <c r="F71" s="113">
        <f>SUM(F72)</f>
        <v>170000</v>
      </c>
      <c r="G71" s="113">
        <f>SUM(G72)</f>
        <v>145000</v>
      </c>
    </row>
    <row r="72" spans="1:11" ht="15" customHeight="1">
      <c r="A72" s="112"/>
      <c r="B72" s="114"/>
      <c r="C72" s="115" t="s">
        <v>65</v>
      </c>
      <c r="D72" s="237" t="s">
        <v>270</v>
      </c>
      <c r="E72" s="237"/>
      <c r="F72" s="116">
        <v>170000</v>
      </c>
      <c r="G72" s="116">
        <v>145000</v>
      </c>
      <c r="K72" s="2"/>
    </row>
    <row r="73" spans="1:11" s="36" customFormat="1" ht="15.75">
      <c r="A73" s="36" t="s">
        <v>176</v>
      </c>
      <c r="B73" s="36" t="s">
        <v>177</v>
      </c>
      <c r="F73" s="94">
        <f>SUM(F74)</f>
        <v>1210000</v>
      </c>
      <c r="G73" s="94">
        <f>SUM(G74)</f>
        <v>940000</v>
      </c>
      <c r="K73" s="96"/>
    </row>
    <row r="74" spans="2:7" ht="15.75">
      <c r="B74" s="2" t="s">
        <v>230</v>
      </c>
      <c r="D74" s="2" t="s">
        <v>231</v>
      </c>
      <c r="F74" s="57">
        <v>1210000</v>
      </c>
      <c r="G74" s="57">
        <v>940000</v>
      </c>
    </row>
    <row r="75" spans="1:7" s="36" customFormat="1" ht="33" customHeight="1">
      <c r="A75" s="59" t="s">
        <v>84</v>
      </c>
      <c r="B75" s="60"/>
      <c r="C75" s="60"/>
      <c r="D75" s="60"/>
      <c r="E75" s="60"/>
      <c r="F75" s="98">
        <f>SUM(F76)</f>
        <v>2679738</v>
      </c>
      <c r="G75" s="98">
        <f>SUM(G76)</f>
        <v>3579738</v>
      </c>
    </row>
    <row r="76" spans="1:7" s="36" customFormat="1" ht="15.75">
      <c r="A76" s="37" t="s">
        <v>124</v>
      </c>
      <c r="B76" s="36" t="s">
        <v>125</v>
      </c>
      <c r="C76" s="37"/>
      <c r="D76" s="117"/>
      <c r="E76" s="118"/>
      <c r="F76" s="94">
        <f>SUM(F77)</f>
        <v>2679738</v>
      </c>
      <c r="G76" s="94">
        <f>SUM(G77)</f>
        <v>3579738</v>
      </c>
    </row>
    <row r="77" spans="1:11" ht="15.75">
      <c r="A77" s="37"/>
      <c r="B77" s="8" t="s">
        <v>141</v>
      </c>
      <c r="D77" s="2" t="s">
        <v>142</v>
      </c>
      <c r="E77" s="119"/>
      <c r="F77" s="89">
        <v>2679738</v>
      </c>
      <c r="G77" s="89">
        <v>3579738</v>
      </c>
      <c r="K77" s="2"/>
    </row>
    <row r="78" spans="1:11" ht="37.5" customHeight="1">
      <c r="A78" s="232" t="s">
        <v>216</v>
      </c>
      <c r="B78" s="233"/>
      <c r="C78" s="233"/>
      <c r="D78" s="233"/>
      <c r="E78" s="233"/>
      <c r="F78" s="98">
        <f>SUM(F79)</f>
        <v>56000</v>
      </c>
      <c r="G78" s="98">
        <f>SUM(G79)</f>
        <v>56000</v>
      </c>
      <c r="K78" s="2"/>
    </row>
    <row r="79" spans="1:11" s="36" customFormat="1" ht="15.75">
      <c r="A79" s="36" t="s">
        <v>63</v>
      </c>
      <c r="B79" s="43" t="s">
        <v>64</v>
      </c>
      <c r="C79" s="43"/>
      <c r="D79" s="43"/>
      <c r="E79" s="43"/>
      <c r="F79" s="94">
        <f>SUM(F80)</f>
        <v>56000</v>
      </c>
      <c r="G79" s="94">
        <f>SUM(G80)</f>
        <v>56000</v>
      </c>
      <c r="I79" s="95"/>
      <c r="J79" s="95"/>
      <c r="K79" s="96"/>
    </row>
    <row r="80" spans="3:10" ht="15.75">
      <c r="C80" s="2" t="s">
        <v>217</v>
      </c>
      <c r="D80" s="2" t="s">
        <v>218</v>
      </c>
      <c r="F80" s="57">
        <v>56000</v>
      </c>
      <c r="G80" s="57">
        <v>56000</v>
      </c>
      <c r="I80" s="97"/>
      <c r="J80" s="97"/>
    </row>
    <row r="81" spans="1:11" s="36" customFormat="1" ht="30.75" customHeight="1">
      <c r="A81" s="59" t="s">
        <v>143</v>
      </c>
      <c r="B81" s="59"/>
      <c r="C81" s="59"/>
      <c r="D81" s="59"/>
      <c r="E81" s="59"/>
      <c r="F81" s="102">
        <f>SUM(F9+F13+F19+F29+F47+F70+F75+F78+F44+F67)</f>
        <v>57332000</v>
      </c>
      <c r="G81" s="102">
        <f>SUM(G9+G13+G19+G29+G47+G70+G75+G78+G44+G67+G24)</f>
        <v>65650618</v>
      </c>
      <c r="K81" s="96"/>
    </row>
    <row r="83" spans="3:7" ht="15.75">
      <c r="C83" s="36"/>
      <c r="E83" s="85" t="s">
        <v>124</v>
      </c>
      <c r="F83" s="4">
        <f>F48+F76</f>
        <v>36386000</v>
      </c>
      <c r="G83" s="4">
        <f>G48+G76</f>
        <v>44704618</v>
      </c>
    </row>
    <row r="84" spans="3:7" ht="15.75">
      <c r="C84" s="36"/>
      <c r="E84" s="85" t="s">
        <v>105</v>
      </c>
      <c r="F84" s="4">
        <f>F25+F30</f>
        <v>3775000</v>
      </c>
      <c r="G84" s="4">
        <f>G25+G30</f>
        <v>4045000</v>
      </c>
    </row>
    <row r="85" spans="3:7" ht="15.75">
      <c r="C85" s="36"/>
      <c r="E85" s="85" t="s">
        <v>63</v>
      </c>
      <c r="F85" s="4">
        <f>F10+F14+F45+F71+F79</f>
        <v>441000</v>
      </c>
      <c r="G85" s="4">
        <f>G10+G14+G45+G71+G79</f>
        <v>536000</v>
      </c>
    </row>
    <row r="86" spans="3:7" ht="15.75">
      <c r="C86" s="36"/>
      <c r="E86" s="85" t="s">
        <v>171</v>
      </c>
      <c r="F86" s="4">
        <f>F17</f>
        <v>0</v>
      </c>
      <c r="G86" s="4">
        <f>G17</f>
        <v>5000</v>
      </c>
    </row>
    <row r="87" spans="3:7" ht="15.75">
      <c r="C87" s="36"/>
      <c r="E87" s="85" t="s">
        <v>176</v>
      </c>
      <c r="F87" s="4">
        <f>F73</f>
        <v>1210000</v>
      </c>
      <c r="G87" s="4">
        <f>G73</f>
        <v>940000</v>
      </c>
    </row>
    <row r="88" spans="5:7" ht="15.75">
      <c r="E88" s="85" t="s">
        <v>97</v>
      </c>
      <c r="F88" s="4">
        <f>F68+F20</f>
        <v>15520000</v>
      </c>
      <c r="G88" s="4">
        <f>G68+G20</f>
        <v>15420000</v>
      </c>
    </row>
    <row r="89" spans="5:11" s="36" customFormat="1" ht="15.75">
      <c r="E89" s="120"/>
      <c r="F89" s="94">
        <f>SUM(F83:F88)</f>
        <v>57332000</v>
      </c>
      <c r="G89" s="94">
        <f>SUM(G83:G88)</f>
        <v>65650618</v>
      </c>
      <c r="K89" s="96"/>
    </row>
    <row r="90" ht="15.75">
      <c r="E90" s="27"/>
    </row>
    <row r="91" ht="15.75">
      <c r="E91" s="27"/>
    </row>
    <row r="92" ht="15.75">
      <c r="E92" s="27"/>
    </row>
    <row r="93" ht="15.75">
      <c r="E93" s="27"/>
    </row>
  </sheetData>
  <sheetProtection/>
  <mergeCells count="14">
    <mergeCell ref="A7:E8"/>
    <mergeCell ref="F7:G7"/>
    <mergeCell ref="A1:G1"/>
    <mergeCell ref="A2:G2"/>
    <mergeCell ref="A3:G3"/>
    <mergeCell ref="A4:G4"/>
    <mergeCell ref="A5:G5"/>
    <mergeCell ref="A13:E13"/>
    <mergeCell ref="B71:E71"/>
    <mergeCell ref="A78:E78"/>
    <mergeCell ref="A70:E70"/>
    <mergeCell ref="D57:E57"/>
    <mergeCell ref="A19:E19"/>
    <mergeCell ref="D72:E72"/>
  </mergeCells>
  <printOptions gridLines="1" headings="1"/>
  <pageMargins left="0.75" right="0.75" top="1" bottom="1" header="0.5" footer="0.5"/>
  <pageSetup horizontalDpi="600" verticalDpi="600" orientation="portrait" paperSize="9" scale="70" r:id="rId1"/>
  <rowBreaks count="1" manualBreakCount="1">
    <brk id="4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145" zoomScaleNormal="145" zoomScalePageLayoutView="0" workbookViewId="0" topLeftCell="A1">
      <selection activeCell="A5" sqref="A5:G5"/>
    </sheetView>
  </sheetViews>
  <sheetFormatPr defaultColWidth="9.140625" defaultRowHeight="12.75"/>
  <cols>
    <col min="1" max="1" width="3.8515625" style="13" customWidth="1"/>
    <col min="2" max="2" width="4.57421875" style="13" customWidth="1"/>
    <col min="3" max="3" width="5.8515625" style="13" customWidth="1"/>
    <col min="4" max="4" width="4.7109375" style="13" customWidth="1"/>
    <col min="5" max="5" width="65.7109375" style="13" customWidth="1"/>
    <col min="6" max="6" width="14.57421875" style="13" customWidth="1"/>
    <col min="7" max="7" width="13.00390625" style="13" customWidth="1"/>
    <col min="8" max="16384" width="9.140625" style="13" customWidth="1"/>
  </cols>
  <sheetData>
    <row r="1" spans="1:7" s="87" customFormat="1" ht="16.5" customHeight="1">
      <c r="A1" s="240" t="s">
        <v>348</v>
      </c>
      <c r="B1" s="240"/>
      <c r="C1" s="240"/>
      <c r="D1" s="240"/>
      <c r="E1" s="240"/>
      <c r="F1" s="240"/>
      <c r="G1" s="240"/>
    </row>
    <row r="2" spans="1:7" s="87" customFormat="1" ht="16.5" customHeight="1">
      <c r="A2" s="240" t="s">
        <v>294</v>
      </c>
      <c r="B2" s="240"/>
      <c r="C2" s="240"/>
      <c r="D2" s="240"/>
      <c r="E2" s="240"/>
      <c r="F2" s="240"/>
      <c r="G2" s="240"/>
    </row>
    <row r="3" spans="1:9" s="2" customFormat="1" ht="23.25" customHeight="1">
      <c r="A3" s="241" t="s">
        <v>68</v>
      </c>
      <c r="B3" s="241"/>
      <c r="C3" s="241"/>
      <c r="D3" s="241"/>
      <c r="E3" s="241"/>
      <c r="F3" s="241"/>
      <c r="G3" s="241"/>
      <c r="H3" s="64"/>
      <c r="I3" s="88"/>
    </row>
    <row r="4" spans="1:9" s="2" customFormat="1" ht="20.25" customHeight="1">
      <c r="A4" s="241" t="s">
        <v>264</v>
      </c>
      <c r="B4" s="241"/>
      <c r="C4" s="241"/>
      <c r="D4" s="241"/>
      <c r="E4" s="241"/>
      <c r="F4" s="241"/>
      <c r="G4" s="241"/>
      <c r="H4" s="64"/>
      <c r="I4" s="88"/>
    </row>
    <row r="5" spans="1:9" s="2" customFormat="1" ht="15.75">
      <c r="A5" s="242" t="s">
        <v>212</v>
      </c>
      <c r="B5" s="242"/>
      <c r="C5" s="242"/>
      <c r="D5" s="242"/>
      <c r="E5" s="242"/>
      <c r="F5" s="242"/>
      <c r="G5" s="242"/>
      <c r="H5" s="64"/>
      <c r="I5" s="88"/>
    </row>
    <row r="6" spans="1:9" s="2" customFormat="1" ht="15.75">
      <c r="A6" s="31"/>
      <c r="B6" s="31"/>
      <c r="C6" s="31"/>
      <c r="D6" s="31"/>
      <c r="E6" s="31"/>
      <c r="F6" s="31"/>
      <c r="G6" s="64"/>
      <c r="H6" s="64"/>
      <c r="I6" s="88"/>
    </row>
    <row r="7" spans="1:9" s="2" customFormat="1" ht="24" customHeight="1">
      <c r="A7" s="238" t="s">
        <v>213</v>
      </c>
      <c r="B7" s="238"/>
      <c r="C7" s="238"/>
      <c r="D7" s="238"/>
      <c r="E7" s="238"/>
      <c r="F7" s="243" t="s">
        <v>304</v>
      </c>
      <c r="G7" s="243"/>
      <c r="H7" s="64"/>
      <c r="I7" s="88"/>
    </row>
    <row r="8" spans="1:7" s="91" customFormat="1" ht="27" customHeight="1">
      <c r="A8" s="238"/>
      <c r="B8" s="238"/>
      <c r="C8" s="238"/>
      <c r="D8" s="238"/>
      <c r="E8" s="238"/>
      <c r="F8" s="32" t="s">
        <v>305</v>
      </c>
      <c r="G8" s="32" t="s">
        <v>306</v>
      </c>
    </row>
    <row r="9" spans="1:13" s="2" customFormat="1" ht="18" customHeight="1">
      <c r="A9" s="36" t="s">
        <v>124</v>
      </c>
      <c r="B9" s="43" t="s">
        <v>125</v>
      </c>
      <c r="C9" s="43"/>
      <c r="D9" s="43"/>
      <c r="E9" s="43"/>
      <c r="F9" s="94">
        <f>SUM(F10+F28)</f>
        <v>36386000</v>
      </c>
      <c r="G9" s="94">
        <f>SUM(G10+G28)</f>
        <v>44704618</v>
      </c>
      <c r="H9" s="37"/>
      <c r="I9" s="103"/>
      <c r="J9" s="104"/>
      <c r="K9" s="105"/>
      <c r="L9" s="64"/>
      <c r="M9" s="64"/>
    </row>
    <row r="10" spans="2:13" s="2" customFormat="1" ht="15.75">
      <c r="B10" s="2" t="s">
        <v>126</v>
      </c>
      <c r="D10" s="2" t="s">
        <v>127</v>
      </c>
      <c r="F10" s="4">
        <f>SUM(F11+F18+F25)</f>
        <v>33706262</v>
      </c>
      <c r="G10" s="4">
        <f>SUM(G11+G18+G25+G26+G27)</f>
        <v>41124880</v>
      </c>
      <c r="H10" s="37"/>
      <c r="I10" s="106"/>
      <c r="J10" s="107"/>
      <c r="K10" s="88"/>
      <c r="L10" s="64"/>
      <c r="M10" s="64"/>
    </row>
    <row r="11" spans="3:11" s="36" customFormat="1" ht="15.75">
      <c r="C11" s="2" t="s">
        <v>128</v>
      </c>
      <c r="D11" s="2" t="s">
        <v>129</v>
      </c>
      <c r="E11" s="2"/>
      <c r="F11" s="57">
        <f>SUM(F12:F17)</f>
        <v>10627126</v>
      </c>
      <c r="G11" s="57">
        <f>SUM(G12:G17)</f>
        <v>12011782</v>
      </c>
      <c r="H11" s="37"/>
      <c r="I11" s="106"/>
      <c r="K11" s="96"/>
    </row>
    <row r="12" spans="3:11" s="36" customFormat="1" ht="15.75">
      <c r="C12" s="2"/>
      <c r="D12" s="2"/>
      <c r="E12" s="2" t="s">
        <v>134</v>
      </c>
      <c r="F12" s="84">
        <v>4032190</v>
      </c>
      <c r="G12" s="84">
        <v>4032190</v>
      </c>
      <c r="H12" s="37"/>
      <c r="I12" s="106"/>
      <c r="K12" s="96"/>
    </row>
    <row r="13" spans="3:11" s="36" customFormat="1" ht="15.75">
      <c r="C13" s="2"/>
      <c r="D13" s="2"/>
      <c r="E13" s="2" t="s">
        <v>135</v>
      </c>
      <c r="F13" s="84">
        <v>5000000</v>
      </c>
      <c r="G13" s="84">
        <v>5000000</v>
      </c>
      <c r="H13" s="37"/>
      <c r="I13" s="106"/>
      <c r="K13" s="96"/>
    </row>
    <row r="14" spans="3:11" s="36" customFormat="1" ht="15.75">
      <c r="C14" s="2"/>
      <c r="D14" s="2"/>
      <c r="E14" s="2" t="s">
        <v>228</v>
      </c>
      <c r="F14" s="84">
        <v>84150</v>
      </c>
      <c r="G14" s="84">
        <v>84150</v>
      </c>
      <c r="H14" s="37"/>
      <c r="I14" s="106"/>
      <c r="K14" s="96"/>
    </row>
    <row r="15" spans="3:11" s="36" customFormat="1" ht="15.75">
      <c r="C15" s="2"/>
      <c r="D15" s="2"/>
      <c r="E15" s="2" t="s">
        <v>138</v>
      </c>
      <c r="F15" s="84">
        <v>114700</v>
      </c>
      <c r="G15" s="84">
        <v>114700</v>
      </c>
      <c r="H15" s="37"/>
      <c r="I15" s="106"/>
      <c r="K15" s="96"/>
    </row>
    <row r="16" spans="3:11" s="36" customFormat="1" ht="15.75">
      <c r="C16" s="2"/>
      <c r="D16" s="2"/>
      <c r="E16" s="2" t="s">
        <v>229</v>
      </c>
      <c r="F16" s="84">
        <v>1384656</v>
      </c>
      <c r="G16" s="84">
        <v>2769312</v>
      </c>
      <c r="H16" s="37"/>
      <c r="I16" s="106"/>
      <c r="K16" s="96"/>
    </row>
    <row r="17" spans="3:11" s="36" customFormat="1" ht="15.75">
      <c r="C17" s="2"/>
      <c r="D17" s="2"/>
      <c r="E17" s="2" t="s">
        <v>265</v>
      </c>
      <c r="F17" s="84">
        <v>11430</v>
      </c>
      <c r="G17" s="84">
        <v>11430</v>
      </c>
      <c r="H17" s="37"/>
      <c r="I17" s="106"/>
      <c r="K17" s="96"/>
    </row>
    <row r="18" spans="3:11" s="2" customFormat="1" ht="30.75" customHeight="1">
      <c r="C18" s="2" t="s">
        <v>130</v>
      </c>
      <c r="D18" s="236" t="s">
        <v>131</v>
      </c>
      <c r="E18" s="236"/>
      <c r="F18" s="57">
        <f>SUM(F19+F20+F23)</f>
        <v>21879136</v>
      </c>
      <c r="G18" s="57">
        <f>SUM(G19+G20+G23+G24)</f>
        <v>26278136</v>
      </c>
      <c r="H18" s="37"/>
      <c r="I18" s="97"/>
      <c r="J18" s="97"/>
      <c r="K18" s="12"/>
    </row>
    <row r="19" spans="4:11" s="2" customFormat="1" ht="15" customHeight="1">
      <c r="D19" s="108"/>
      <c r="E19" s="108" t="s">
        <v>136</v>
      </c>
      <c r="F19" s="109">
        <v>2500000</v>
      </c>
      <c r="G19" s="109">
        <v>2500000</v>
      </c>
      <c r="I19" s="97"/>
      <c r="J19" s="97"/>
      <c r="K19" s="12"/>
    </row>
    <row r="20" spans="4:11" s="2" customFormat="1" ht="15" customHeight="1">
      <c r="D20" s="108"/>
      <c r="E20" s="108" t="s">
        <v>137</v>
      </c>
      <c r="F20" s="109">
        <f>SUM(F21:F22)</f>
        <v>17239240</v>
      </c>
      <c r="G20" s="109">
        <f>SUM(G21:G22)</f>
        <v>20293280</v>
      </c>
      <c r="I20" s="97"/>
      <c r="J20" s="97"/>
      <c r="K20" s="12"/>
    </row>
    <row r="21" spans="4:11" s="2" customFormat="1" ht="15" customHeight="1">
      <c r="D21" s="108"/>
      <c r="E21" s="108" t="s">
        <v>271</v>
      </c>
      <c r="F21" s="110">
        <v>15636240</v>
      </c>
      <c r="G21" s="110">
        <v>18242280</v>
      </c>
      <c r="I21" s="97"/>
      <c r="J21" s="97"/>
      <c r="K21" s="12"/>
    </row>
    <row r="22" spans="4:11" s="2" customFormat="1" ht="15" customHeight="1">
      <c r="D22" s="108"/>
      <c r="E22" s="108" t="s">
        <v>272</v>
      </c>
      <c r="F22" s="110">
        <v>1603000</v>
      </c>
      <c r="G22" s="110">
        <v>2051000</v>
      </c>
      <c r="I22" s="97"/>
      <c r="J22" s="97"/>
      <c r="K22" s="12"/>
    </row>
    <row r="23" spans="4:11" s="2" customFormat="1" ht="15" customHeight="1">
      <c r="D23" s="108"/>
      <c r="E23" s="108" t="s">
        <v>260</v>
      </c>
      <c r="F23" s="109">
        <v>2139896</v>
      </c>
      <c r="G23" s="109">
        <v>2139896</v>
      </c>
      <c r="I23" s="97"/>
      <c r="J23" s="97"/>
      <c r="K23" s="12"/>
    </row>
    <row r="24" spans="4:11" s="2" customFormat="1" ht="15" customHeight="1">
      <c r="D24" s="108"/>
      <c r="E24" s="108" t="s">
        <v>314</v>
      </c>
      <c r="F24" s="109">
        <v>0</v>
      </c>
      <c r="G24" s="109">
        <v>1344960</v>
      </c>
      <c r="I24" s="97"/>
      <c r="J24" s="97"/>
      <c r="K24" s="12"/>
    </row>
    <row r="25" spans="3:11" s="2" customFormat="1" ht="15.75">
      <c r="C25" s="2" t="s">
        <v>132</v>
      </c>
      <c r="D25" s="2" t="s">
        <v>273</v>
      </c>
      <c r="F25" s="57">
        <v>1200000</v>
      </c>
      <c r="G25" s="57">
        <v>1200000</v>
      </c>
      <c r="I25" s="97"/>
      <c r="J25" s="97"/>
      <c r="K25" s="12"/>
    </row>
    <row r="26" spans="3:14" s="2" customFormat="1" ht="15.75">
      <c r="C26" s="2" t="s">
        <v>315</v>
      </c>
      <c r="D26" s="2" t="s">
        <v>316</v>
      </c>
      <c r="F26" s="57">
        <v>0</v>
      </c>
      <c r="G26" s="57">
        <v>1490550</v>
      </c>
      <c r="H26" s="57"/>
      <c r="I26" s="100"/>
      <c r="K26" s="97"/>
      <c r="L26" s="97"/>
      <c r="M26" s="97"/>
      <c r="N26" s="12"/>
    </row>
    <row r="27" spans="3:14" s="2" customFormat="1" ht="15.75">
      <c r="C27" s="2" t="s">
        <v>317</v>
      </c>
      <c r="D27" s="2" t="s">
        <v>318</v>
      </c>
      <c r="F27" s="57">
        <v>0</v>
      </c>
      <c r="G27" s="57">
        <v>144412</v>
      </c>
      <c r="H27" s="57"/>
      <c r="I27" s="100"/>
      <c r="K27" s="97"/>
      <c r="L27" s="97"/>
      <c r="M27" s="97"/>
      <c r="N27" s="12"/>
    </row>
    <row r="28" spans="1:7" s="2" customFormat="1" ht="15.75">
      <c r="A28" s="37"/>
      <c r="B28" s="8" t="s">
        <v>141</v>
      </c>
      <c r="D28" s="2" t="s">
        <v>142</v>
      </c>
      <c r="E28" s="119"/>
      <c r="F28" s="89">
        <v>2679738</v>
      </c>
      <c r="G28" s="89">
        <v>3579738</v>
      </c>
    </row>
    <row r="29" spans="1:11" s="36" customFormat="1" ht="15.75">
      <c r="A29" s="36" t="s">
        <v>105</v>
      </c>
      <c r="B29" s="43" t="s">
        <v>106</v>
      </c>
      <c r="C29" s="43"/>
      <c r="D29" s="43"/>
      <c r="E29" s="43"/>
      <c r="F29" s="94">
        <f>SUM(F30+F33+F41)</f>
        <v>3775000</v>
      </c>
      <c r="G29" s="94">
        <f>SUM(G30+G33+G41)</f>
        <v>4045000</v>
      </c>
      <c r="I29" s="95"/>
      <c r="J29" s="95"/>
      <c r="K29" s="96"/>
    </row>
    <row r="30" spans="2:11" s="2" customFormat="1" ht="15.75">
      <c r="B30" s="2" t="s">
        <v>107</v>
      </c>
      <c r="D30" s="2" t="s">
        <v>108</v>
      </c>
      <c r="F30" s="85">
        <f>SUM(F31:F32)</f>
        <v>1835000</v>
      </c>
      <c r="G30" s="85">
        <f>SUM(G31:G32)</f>
        <v>1635000</v>
      </c>
      <c r="I30" s="97"/>
      <c r="J30" s="97"/>
      <c r="K30" s="12"/>
    </row>
    <row r="31" spans="5:11" s="2" customFormat="1" ht="15.75">
      <c r="E31" s="2" t="s">
        <v>111</v>
      </c>
      <c r="F31" s="84">
        <v>1415000</v>
      </c>
      <c r="G31" s="84">
        <v>1215000</v>
      </c>
      <c r="I31" s="97"/>
      <c r="J31" s="97"/>
      <c r="K31" s="12"/>
    </row>
    <row r="32" spans="1:11" s="2" customFormat="1" ht="15.75">
      <c r="A32" s="36"/>
      <c r="B32" s="36"/>
      <c r="C32" s="36"/>
      <c r="D32" s="36"/>
      <c r="E32" s="2" t="s">
        <v>112</v>
      </c>
      <c r="F32" s="84">
        <v>420000</v>
      </c>
      <c r="G32" s="84">
        <v>420000</v>
      </c>
      <c r="I32" s="97"/>
      <c r="J32" s="97"/>
      <c r="K32" s="12"/>
    </row>
    <row r="33" spans="1:11" s="2" customFormat="1" ht="15.75">
      <c r="A33" s="36"/>
      <c r="B33" s="2" t="s">
        <v>113</v>
      </c>
      <c r="D33" s="2" t="s">
        <v>114</v>
      </c>
      <c r="F33" s="4">
        <f>SUM(F34+F36+F38)</f>
        <v>1900000</v>
      </c>
      <c r="G33" s="4">
        <f>SUM(G34+G36+G38)</f>
        <v>2252000</v>
      </c>
      <c r="I33" s="97"/>
      <c r="J33" s="97"/>
      <c r="K33" s="12"/>
    </row>
    <row r="34" spans="1:11" s="2" customFormat="1" ht="15.75">
      <c r="A34" s="36"/>
      <c r="C34" s="2" t="s">
        <v>115</v>
      </c>
      <c r="D34" s="2" t="s">
        <v>116</v>
      </c>
      <c r="F34" s="57">
        <f>SUM(F35)</f>
        <v>1300000</v>
      </c>
      <c r="G34" s="57">
        <f>SUM(G35)</f>
        <v>1640000</v>
      </c>
      <c r="I34" s="97"/>
      <c r="J34" s="97"/>
      <c r="K34" s="12"/>
    </row>
    <row r="35" spans="1:11" s="2" customFormat="1" ht="15.75">
      <c r="A35" s="36"/>
      <c r="E35" s="2" t="s">
        <v>117</v>
      </c>
      <c r="F35" s="84">
        <v>1300000</v>
      </c>
      <c r="G35" s="84">
        <v>1640000</v>
      </c>
      <c r="I35" s="97"/>
      <c r="J35" s="97"/>
      <c r="K35" s="12"/>
    </row>
    <row r="36" spans="1:11" s="2" customFormat="1" ht="15.75">
      <c r="A36" s="36"/>
      <c r="C36" s="2" t="s">
        <v>118</v>
      </c>
      <c r="D36" s="2" t="s">
        <v>119</v>
      </c>
      <c r="F36" s="57">
        <f>SUM(F37)</f>
        <v>525000</v>
      </c>
      <c r="G36" s="57">
        <f>SUM(G37)</f>
        <v>525000</v>
      </c>
      <c r="I36" s="97"/>
      <c r="J36" s="97"/>
      <c r="K36" s="12"/>
    </row>
    <row r="37" spans="1:11" s="2" customFormat="1" ht="15.75">
      <c r="A37" s="36"/>
      <c r="E37" s="2" t="s">
        <v>120</v>
      </c>
      <c r="F37" s="84">
        <v>525000</v>
      </c>
      <c r="G37" s="84">
        <v>525000</v>
      </c>
      <c r="I37" s="97"/>
      <c r="J37" s="97"/>
      <c r="K37" s="12"/>
    </row>
    <row r="38" spans="1:11" s="2" customFormat="1" ht="15.75">
      <c r="A38" s="36"/>
      <c r="C38" s="2" t="s">
        <v>121</v>
      </c>
      <c r="D38" s="2" t="s">
        <v>122</v>
      </c>
      <c r="F38" s="57">
        <f>SUM(F39)</f>
        <v>75000</v>
      </c>
      <c r="G38" s="57">
        <f>SUM(G39:G40)</f>
        <v>87000</v>
      </c>
      <c r="I38" s="97"/>
      <c r="J38" s="97"/>
      <c r="K38" s="12"/>
    </row>
    <row r="39" spans="1:11" s="2" customFormat="1" ht="15.75">
      <c r="A39" s="36"/>
      <c r="E39" s="2" t="s">
        <v>123</v>
      </c>
      <c r="F39" s="84">
        <v>75000</v>
      </c>
      <c r="G39" s="84">
        <v>85000</v>
      </c>
      <c r="I39" s="97"/>
      <c r="J39" s="97"/>
      <c r="K39" s="12"/>
    </row>
    <row r="40" spans="1:11" s="2" customFormat="1" ht="15.75">
      <c r="A40" s="36"/>
      <c r="E40" s="2" t="s">
        <v>320</v>
      </c>
      <c r="F40" s="84">
        <v>0</v>
      </c>
      <c r="G40" s="57">
        <v>2000</v>
      </c>
      <c r="I40" s="97"/>
      <c r="J40" s="97"/>
      <c r="K40" s="12"/>
    </row>
    <row r="41" spans="2:11" s="2" customFormat="1" ht="15.75">
      <c r="B41" s="2" t="s">
        <v>109</v>
      </c>
      <c r="D41" s="2" t="s">
        <v>110</v>
      </c>
      <c r="F41" s="2">
        <f>SUM(F42:F42)</f>
        <v>40000</v>
      </c>
      <c r="G41" s="4">
        <f>SUM(G42:G43)</f>
        <v>158000</v>
      </c>
      <c r="K41" s="12"/>
    </row>
    <row r="42" spans="5:11" s="2" customFormat="1" ht="15.75">
      <c r="E42" s="2" t="s">
        <v>268</v>
      </c>
      <c r="F42" s="84">
        <v>40000</v>
      </c>
      <c r="G42" s="84">
        <v>148000</v>
      </c>
      <c r="K42" s="12"/>
    </row>
    <row r="43" spans="5:11" s="2" customFormat="1" ht="15.75">
      <c r="E43" s="2" t="s">
        <v>322</v>
      </c>
      <c r="F43" s="84">
        <v>0</v>
      </c>
      <c r="G43" s="84">
        <v>10000</v>
      </c>
      <c r="K43" s="12"/>
    </row>
    <row r="44" spans="1:11" s="36" customFormat="1" ht="15.75">
      <c r="A44" s="36" t="s">
        <v>63</v>
      </c>
      <c r="B44" s="43" t="s">
        <v>64</v>
      </c>
      <c r="C44" s="43"/>
      <c r="D44" s="43"/>
      <c r="E44" s="43"/>
      <c r="F44" s="94">
        <f>SUM(F45:F47)</f>
        <v>441000</v>
      </c>
      <c r="G44" s="94">
        <f>SUM(G45:G47)</f>
        <v>536000</v>
      </c>
      <c r="I44" s="95"/>
      <c r="J44" s="95"/>
      <c r="K44" s="96"/>
    </row>
    <row r="45" spans="3:11" s="2" customFormat="1" ht="15.75">
      <c r="C45" s="2" t="s">
        <v>217</v>
      </c>
      <c r="D45" s="2" t="s">
        <v>218</v>
      </c>
      <c r="F45" s="57">
        <v>266000</v>
      </c>
      <c r="G45" s="57">
        <v>386000</v>
      </c>
      <c r="I45" s="97"/>
      <c r="J45" s="97"/>
      <c r="K45" s="12"/>
    </row>
    <row r="46" spans="1:7" s="2" customFormat="1" ht="15" customHeight="1">
      <c r="A46" s="112"/>
      <c r="B46" s="114"/>
      <c r="C46" s="115" t="s">
        <v>65</v>
      </c>
      <c r="D46" s="237" t="s">
        <v>270</v>
      </c>
      <c r="E46" s="237"/>
      <c r="F46" s="116">
        <v>170000</v>
      </c>
      <c r="G46" s="116">
        <v>145000</v>
      </c>
    </row>
    <row r="47" spans="3:11" s="2" customFormat="1" ht="15.75">
      <c r="C47" s="2" t="s">
        <v>66</v>
      </c>
      <c r="D47" s="2" t="s">
        <v>11</v>
      </c>
      <c r="F47" s="57">
        <v>5000</v>
      </c>
      <c r="G47" s="57">
        <v>5000</v>
      </c>
      <c r="I47" s="97"/>
      <c r="J47" s="97"/>
      <c r="K47" s="12"/>
    </row>
    <row r="48" spans="1:14" s="36" customFormat="1" ht="15.75">
      <c r="A48" s="36" t="s">
        <v>171</v>
      </c>
      <c r="B48" s="36" t="s">
        <v>172</v>
      </c>
      <c r="F48" s="86">
        <f>SUM(F49)</f>
        <v>0</v>
      </c>
      <c r="G48" s="86">
        <f>SUM(G49)</f>
        <v>5000</v>
      </c>
      <c r="H48" s="86"/>
      <c r="I48" s="101"/>
      <c r="K48" s="95"/>
      <c r="L48" s="95"/>
      <c r="M48" s="95"/>
      <c r="N48" s="96"/>
    </row>
    <row r="49" spans="2:14" s="2" customFormat="1" ht="15.75">
      <c r="B49" s="2" t="s">
        <v>312</v>
      </c>
      <c r="D49" s="2" t="s">
        <v>313</v>
      </c>
      <c r="F49" s="57">
        <v>0</v>
      </c>
      <c r="G49" s="57">
        <v>5000</v>
      </c>
      <c r="H49" s="57"/>
      <c r="I49" s="100"/>
      <c r="K49" s="97"/>
      <c r="L49" s="97"/>
      <c r="M49" s="97"/>
      <c r="N49" s="12"/>
    </row>
    <row r="50" spans="1:11" s="36" customFormat="1" ht="15.75">
      <c r="A50" s="36" t="s">
        <v>176</v>
      </c>
      <c r="B50" s="36" t="s">
        <v>177</v>
      </c>
      <c r="F50" s="94">
        <f>SUM(F51)</f>
        <v>1210000</v>
      </c>
      <c r="G50" s="94">
        <f>SUM(G51)</f>
        <v>940000</v>
      </c>
      <c r="K50" s="96"/>
    </row>
    <row r="51" spans="2:11" s="2" customFormat="1" ht="15.75">
      <c r="B51" s="2" t="s">
        <v>230</v>
      </c>
      <c r="D51" s="2" t="s">
        <v>231</v>
      </c>
      <c r="F51" s="57">
        <v>1210000</v>
      </c>
      <c r="G51" s="57">
        <v>940000</v>
      </c>
      <c r="K51" s="12"/>
    </row>
    <row r="52" spans="1:11" s="36" customFormat="1" ht="15.75">
      <c r="A52" s="36" t="s">
        <v>97</v>
      </c>
      <c r="B52" s="36" t="s">
        <v>98</v>
      </c>
      <c r="E52" s="37"/>
      <c r="F52" s="86">
        <f>SUM(F53)</f>
        <v>15520000</v>
      </c>
      <c r="G52" s="86">
        <f>SUM(G53)</f>
        <v>15420000</v>
      </c>
      <c r="K52" s="96"/>
    </row>
    <row r="53" spans="2:11" s="2" customFormat="1" ht="15.75">
      <c r="B53" s="2" t="s">
        <v>99</v>
      </c>
      <c r="D53" s="2" t="s">
        <v>100</v>
      </c>
      <c r="F53" s="4">
        <f>SUM(F54:F55)</f>
        <v>15520000</v>
      </c>
      <c r="G53" s="4">
        <f>SUM(G54:G55)</f>
        <v>15420000</v>
      </c>
      <c r="I53" s="97"/>
      <c r="J53" s="97"/>
      <c r="K53" s="12"/>
    </row>
    <row r="54" spans="3:11" s="2" customFormat="1" ht="15.75">
      <c r="C54" s="2" t="s">
        <v>101</v>
      </c>
      <c r="D54" s="2" t="s">
        <v>102</v>
      </c>
      <c r="F54" s="57">
        <v>13080000</v>
      </c>
      <c r="G54" s="57">
        <v>13080000</v>
      </c>
      <c r="I54" s="97"/>
      <c r="J54" s="97"/>
      <c r="K54" s="12"/>
    </row>
    <row r="55" spans="3:11" s="2" customFormat="1" ht="15.75">
      <c r="C55" s="2" t="s">
        <v>261</v>
      </c>
      <c r="D55" s="2" t="s">
        <v>262</v>
      </c>
      <c r="E55" s="8"/>
      <c r="F55" s="57">
        <v>2440000</v>
      </c>
      <c r="G55" s="57">
        <v>2340000</v>
      </c>
      <c r="K55" s="12"/>
    </row>
    <row r="56" spans="1:7" s="36" customFormat="1" ht="24.75" customHeight="1">
      <c r="A56" s="36" t="s">
        <v>188</v>
      </c>
      <c r="F56" s="94">
        <f>F52+F50+F48+F44+F29+F9</f>
        <v>57332000</v>
      </c>
      <c r="G56" s="94">
        <f>G52+G50+G48+G44+G29+G9</f>
        <v>65650618</v>
      </c>
    </row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</sheetData>
  <sheetProtection/>
  <mergeCells count="9">
    <mergeCell ref="A1:G1"/>
    <mergeCell ref="A2:G2"/>
    <mergeCell ref="A3:G3"/>
    <mergeCell ref="A4:G4"/>
    <mergeCell ref="A5:G5"/>
    <mergeCell ref="D46:E46"/>
    <mergeCell ref="D18:E18"/>
    <mergeCell ref="A7:E8"/>
    <mergeCell ref="F7:G7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130" zoomScaleNormal="130" zoomScaleSheetLayoutView="75" zoomScalePageLayoutView="0" workbookViewId="0" topLeftCell="A1">
      <selection activeCell="A4" sqref="A4:E4"/>
    </sheetView>
  </sheetViews>
  <sheetFormatPr defaultColWidth="9.140625" defaultRowHeight="12.75"/>
  <cols>
    <col min="1" max="1" width="90.421875" style="10" customWidth="1"/>
    <col min="2" max="2" width="11.7109375" style="10" customWidth="1"/>
    <col min="3" max="3" width="13.7109375" style="10" customWidth="1"/>
    <col min="4" max="4" width="15.57421875" style="10" customWidth="1"/>
    <col min="5" max="5" width="14.57421875" style="10" customWidth="1"/>
    <col min="6" max="16384" width="9.140625" style="10" customWidth="1"/>
  </cols>
  <sheetData>
    <row r="1" spans="1:5" s="15" customFormat="1" ht="15.75">
      <c r="A1" s="245" t="s">
        <v>349</v>
      </c>
      <c r="B1" s="245"/>
      <c r="C1" s="245"/>
      <c r="D1" s="245"/>
      <c r="E1" s="245"/>
    </row>
    <row r="2" spans="1:5" s="15" customFormat="1" ht="15.75">
      <c r="A2" s="245" t="s">
        <v>295</v>
      </c>
      <c r="B2" s="245"/>
      <c r="C2" s="245"/>
      <c r="D2" s="245"/>
      <c r="E2" s="245"/>
    </row>
    <row r="3" spans="1:5" s="15" customFormat="1" ht="24" customHeight="1">
      <c r="A3" s="244" t="s">
        <v>68</v>
      </c>
      <c r="B3" s="244"/>
      <c r="C3" s="244"/>
      <c r="D3" s="244"/>
      <c r="E3" s="244"/>
    </row>
    <row r="4" spans="1:5" s="15" customFormat="1" ht="23.25" customHeight="1">
      <c r="A4" s="244" t="s">
        <v>283</v>
      </c>
      <c r="B4" s="244"/>
      <c r="C4" s="244"/>
      <c r="D4" s="244"/>
      <c r="E4" s="244"/>
    </row>
    <row r="5" spans="1:5" s="15" customFormat="1" ht="14.25" customHeight="1">
      <c r="A5" s="174"/>
      <c r="B5" s="174"/>
      <c r="C5" s="174"/>
      <c r="D5" s="174"/>
      <c r="E5" s="174"/>
    </row>
    <row r="6" spans="1:5" s="15" customFormat="1" ht="47.25">
      <c r="A6" s="175" t="s">
        <v>309</v>
      </c>
      <c r="B6" s="176" t="s">
        <v>189</v>
      </c>
      <c r="C6" s="176" t="s">
        <v>190</v>
      </c>
      <c r="D6" s="176" t="s">
        <v>250</v>
      </c>
      <c r="E6" s="176" t="s">
        <v>191</v>
      </c>
    </row>
    <row r="7" spans="1:5" s="15" customFormat="1" ht="15.75">
      <c r="A7" s="177" t="s">
        <v>96</v>
      </c>
      <c r="B7" s="178">
        <f>'2.bevétel'!G9</f>
        <v>165000</v>
      </c>
      <c r="C7" s="179">
        <v>0</v>
      </c>
      <c r="D7" s="179">
        <v>0</v>
      </c>
      <c r="E7" s="180">
        <f aca="true" t="shared" si="0" ref="E7:E18">SUM(B7:D7)</f>
        <v>165000</v>
      </c>
    </row>
    <row r="8" spans="1:5" s="15" customFormat="1" ht="15.75">
      <c r="A8" s="181" t="s">
        <v>324</v>
      </c>
      <c r="B8" s="180">
        <f>'2.bevétel'!G13</f>
        <v>110000</v>
      </c>
      <c r="C8" s="180">
        <v>0</v>
      </c>
      <c r="D8" s="180">
        <v>0</v>
      </c>
      <c r="E8" s="180">
        <f t="shared" si="0"/>
        <v>110000</v>
      </c>
    </row>
    <row r="9" spans="1:5" s="15" customFormat="1" ht="15.75">
      <c r="A9" s="182" t="s">
        <v>71</v>
      </c>
      <c r="B9" s="180">
        <f>'2.bevétel'!G19</f>
        <v>13080000</v>
      </c>
      <c r="C9" s="180">
        <v>0</v>
      </c>
      <c r="D9" s="180">
        <v>0</v>
      </c>
      <c r="E9" s="180">
        <f t="shared" si="0"/>
        <v>13080000</v>
      </c>
    </row>
    <row r="10" spans="1:5" s="15" customFormat="1" ht="15.75">
      <c r="A10" s="182" t="s">
        <v>323</v>
      </c>
      <c r="B10" s="180">
        <f>'2.bevétel'!G24</f>
        <v>2000</v>
      </c>
      <c r="C10" s="180">
        <v>0</v>
      </c>
      <c r="D10" s="180">
        <v>0</v>
      </c>
      <c r="E10" s="180">
        <f>SUM(B10:D10)</f>
        <v>2000</v>
      </c>
    </row>
    <row r="11" spans="1:5" s="15" customFormat="1" ht="15.75">
      <c r="A11" s="177" t="s">
        <v>321</v>
      </c>
      <c r="B11" s="180">
        <f>'2.bevétel'!G29</f>
        <v>4043000</v>
      </c>
      <c r="C11" s="180">
        <v>0</v>
      </c>
      <c r="D11" s="180">
        <v>0</v>
      </c>
      <c r="E11" s="180">
        <f t="shared" si="0"/>
        <v>4043000</v>
      </c>
    </row>
    <row r="12" spans="1:5" s="15" customFormat="1" ht="15.75">
      <c r="A12" s="177" t="s">
        <v>76</v>
      </c>
      <c r="B12" s="180">
        <f>'2.bevétel'!G44</f>
        <v>65000</v>
      </c>
      <c r="C12" s="180">
        <v>0</v>
      </c>
      <c r="D12" s="180">
        <v>0</v>
      </c>
      <c r="E12" s="180">
        <f t="shared" si="0"/>
        <v>65000</v>
      </c>
    </row>
    <row r="13" spans="1:5" s="15" customFormat="1" ht="15.75">
      <c r="A13" s="181" t="s">
        <v>193</v>
      </c>
      <c r="B13" s="180">
        <f>'2.bevétel'!G70</f>
        <v>1085000</v>
      </c>
      <c r="C13" s="180">
        <v>0</v>
      </c>
      <c r="D13" s="180">
        <v>0</v>
      </c>
      <c r="E13" s="180">
        <f t="shared" si="0"/>
        <v>1085000</v>
      </c>
    </row>
    <row r="14" spans="1:5" s="15" customFormat="1" ht="15.75">
      <c r="A14" s="182" t="s">
        <v>133</v>
      </c>
      <c r="B14" s="180">
        <f>'2.bevétel'!G47</f>
        <v>41124880</v>
      </c>
      <c r="C14" s="180">
        <v>0</v>
      </c>
      <c r="D14" s="180">
        <v>0</v>
      </c>
      <c r="E14" s="180">
        <f t="shared" si="0"/>
        <v>41124880</v>
      </c>
    </row>
    <row r="15" spans="1:5" s="15" customFormat="1" ht="15.75">
      <c r="A15" s="182" t="s">
        <v>307</v>
      </c>
      <c r="B15" s="180">
        <f>'2.bevétel'!G67</f>
        <v>2340000</v>
      </c>
      <c r="C15" s="180">
        <v>0</v>
      </c>
      <c r="D15" s="180">
        <v>0</v>
      </c>
      <c r="E15" s="180">
        <f>SUM(B15:D15)</f>
        <v>2340000</v>
      </c>
    </row>
    <row r="16" spans="1:5" s="15" customFormat="1" ht="15.75">
      <c r="A16" s="182" t="s">
        <v>84</v>
      </c>
      <c r="B16" s="180">
        <f>'2.bevétel'!G75+'10.Idősek Otthona bevétel'!G8</f>
        <v>4651738</v>
      </c>
      <c r="C16" s="180">
        <v>0</v>
      </c>
      <c r="D16" s="180">
        <v>0</v>
      </c>
      <c r="E16" s="180">
        <f t="shared" si="0"/>
        <v>4651738</v>
      </c>
    </row>
    <row r="17" spans="1:5" s="15" customFormat="1" ht="15.75">
      <c r="A17" s="182" t="s">
        <v>360</v>
      </c>
      <c r="B17" s="180">
        <v>0</v>
      </c>
      <c r="C17" s="180">
        <f>'10.Idősek Otthona bevétel'!G10+'10.Idősek Otthona bevétel'!G14-'10.Idősek Otthona bevétel'!G18</f>
        <v>20233000</v>
      </c>
      <c r="D17" s="180">
        <v>0</v>
      </c>
      <c r="E17" s="180">
        <f t="shared" si="0"/>
        <v>20233000</v>
      </c>
    </row>
    <row r="18" spans="1:5" s="184" customFormat="1" ht="15.75">
      <c r="A18" s="112" t="s">
        <v>216</v>
      </c>
      <c r="B18" s="114">
        <v>0</v>
      </c>
      <c r="C18" s="183">
        <f>'2.bevétel'!G78</f>
        <v>56000</v>
      </c>
      <c r="D18" s="114">
        <v>0</v>
      </c>
      <c r="E18" s="114">
        <f t="shared" si="0"/>
        <v>56000</v>
      </c>
    </row>
    <row r="19" spans="1:5" s="15" customFormat="1" ht="15.75">
      <c r="A19" s="177" t="s">
        <v>215</v>
      </c>
      <c r="B19" s="185">
        <f>SUM(B7:B18)</f>
        <v>66666618</v>
      </c>
      <c r="C19" s="185">
        <f>SUM(C7:C18)</f>
        <v>20289000</v>
      </c>
      <c r="D19" s="185">
        <f>SUM(D8:D16)</f>
        <v>0</v>
      </c>
      <c r="E19" s="185">
        <f>SUM(E7:E18)</f>
        <v>86955618</v>
      </c>
    </row>
    <row r="20" s="15" customFormat="1" ht="12.75"/>
    <row r="21" s="15" customFormat="1" ht="12.75"/>
    <row r="22" s="15" customFormat="1" ht="12.75">
      <c r="C22" s="16"/>
    </row>
  </sheetData>
  <sheetProtection/>
  <mergeCells count="4">
    <mergeCell ref="A3:E3"/>
    <mergeCell ref="A4:E4"/>
    <mergeCell ref="A1:E1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zoomScale="130" zoomScaleNormal="130" zoomScaleSheetLayoutView="100" zoomScalePageLayoutView="0" workbookViewId="0" topLeftCell="A1">
      <selection activeCell="I55" sqref="I55"/>
    </sheetView>
  </sheetViews>
  <sheetFormatPr defaultColWidth="9.140625" defaultRowHeight="12.75"/>
  <cols>
    <col min="1" max="1" width="4.140625" style="2" customWidth="1"/>
    <col min="2" max="2" width="4.8515625" style="8" customWidth="1"/>
    <col min="3" max="3" width="7.00390625" style="8" customWidth="1"/>
    <col min="4" max="5" width="2.140625" style="8" customWidth="1"/>
    <col min="6" max="6" width="57.00390625" style="8" customWidth="1"/>
    <col min="7" max="7" width="9.140625" style="8" customWidth="1"/>
    <col min="8" max="8" width="16.140625" style="8" customWidth="1"/>
    <col min="9" max="9" width="16.140625" style="23" customWidth="1"/>
    <col min="10" max="16384" width="9.140625" style="1" customWidth="1"/>
  </cols>
  <sheetData>
    <row r="1" spans="1:9" s="14" customFormat="1" ht="16.5" customHeight="1">
      <c r="A1" s="246" t="s">
        <v>350</v>
      </c>
      <c r="B1" s="246"/>
      <c r="C1" s="246"/>
      <c r="D1" s="246"/>
      <c r="E1" s="246"/>
      <c r="F1" s="246"/>
      <c r="G1" s="246"/>
      <c r="H1" s="246"/>
      <c r="I1" s="246"/>
    </row>
    <row r="2" spans="1:9" s="14" customFormat="1" ht="16.5" customHeight="1">
      <c r="A2" s="246" t="s">
        <v>302</v>
      </c>
      <c r="B2" s="246"/>
      <c r="C2" s="246"/>
      <c r="D2" s="246"/>
      <c r="E2" s="246"/>
      <c r="F2" s="246"/>
      <c r="G2" s="246"/>
      <c r="H2" s="246"/>
      <c r="I2" s="246"/>
    </row>
    <row r="3" spans="1:9" ht="21.75" customHeight="1">
      <c r="A3" s="241" t="s">
        <v>68</v>
      </c>
      <c r="B3" s="241"/>
      <c r="C3" s="241"/>
      <c r="D3" s="241"/>
      <c r="E3" s="241"/>
      <c r="F3" s="241"/>
      <c r="G3" s="241"/>
      <c r="H3" s="241"/>
      <c r="I3" s="241"/>
    </row>
    <row r="4" spans="1:9" ht="21.75" customHeight="1">
      <c r="A4" s="241" t="s">
        <v>266</v>
      </c>
      <c r="B4" s="241"/>
      <c r="C4" s="241"/>
      <c r="D4" s="241"/>
      <c r="E4" s="241"/>
      <c r="F4" s="241"/>
      <c r="G4" s="241"/>
      <c r="H4" s="241"/>
      <c r="I4" s="241"/>
    </row>
    <row r="5" spans="1:9" ht="18.75" customHeight="1">
      <c r="A5" s="242" t="s">
        <v>7</v>
      </c>
      <c r="B5" s="242"/>
      <c r="C5" s="242"/>
      <c r="D5" s="242"/>
      <c r="E5" s="242"/>
      <c r="F5" s="242"/>
      <c r="G5" s="242"/>
      <c r="H5" s="242"/>
      <c r="I5" s="242"/>
    </row>
    <row r="6" spans="1:9" ht="18.75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9" ht="27.75" customHeight="1">
      <c r="A7" s="238" t="s">
        <v>148</v>
      </c>
      <c r="B7" s="238"/>
      <c r="C7" s="238"/>
      <c r="D7" s="238"/>
      <c r="E7" s="238"/>
      <c r="F7" s="238"/>
      <c r="G7" s="238" t="s">
        <v>6</v>
      </c>
      <c r="H7" s="243" t="s">
        <v>304</v>
      </c>
      <c r="I7" s="243"/>
    </row>
    <row r="8" spans="1:9" s="33" customFormat="1" ht="22.5" customHeight="1">
      <c r="A8" s="238"/>
      <c r="B8" s="238"/>
      <c r="C8" s="238"/>
      <c r="D8" s="238"/>
      <c r="E8" s="238"/>
      <c r="F8" s="238"/>
      <c r="G8" s="238"/>
      <c r="H8" s="32" t="s">
        <v>305</v>
      </c>
      <c r="I8" s="32" t="s">
        <v>306</v>
      </c>
    </row>
    <row r="9" spans="1:9" s="2" customFormat="1" ht="32.25" customHeight="1">
      <c r="A9" s="250" t="s">
        <v>12</v>
      </c>
      <c r="B9" s="251"/>
      <c r="C9" s="251"/>
      <c r="D9" s="251"/>
      <c r="E9" s="251"/>
      <c r="F9" s="252"/>
      <c r="G9" s="34" t="s">
        <v>69</v>
      </c>
      <c r="H9" s="35">
        <f>SUM(H10+H17+H19+H50)</f>
        <v>21665000</v>
      </c>
      <c r="I9" s="35">
        <f>SUM(I10+I17+I19+I50+I56)</f>
        <v>22874068</v>
      </c>
    </row>
    <row r="10" spans="1:9" s="36" customFormat="1" ht="15.75">
      <c r="A10" s="36" t="s">
        <v>13</v>
      </c>
      <c r="B10" s="37" t="s">
        <v>5</v>
      </c>
      <c r="C10" s="37"/>
      <c r="D10" s="37"/>
      <c r="E10" s="37"/>
      <c r="F10" s="38"/>
      <c r="G10" s="38"/>
      <c r="H10" s="39">
        <f>SUM(H11+H14)</f>
        <v>4300000</v>
      </c>
      <c r="I10" s="39">
        <f>SUM(I11+I14)</f>
        <v>4380000</v>
      </c>
    </row>
    <row r="11" spans="2:9" s="2" customFormat="1" ht="15.75">
      <c r="B11" s="8" t="s">
        <v>14</v>
      </c>
      <c r="C11" s="8"/>
      <c r="D11" s="8" t="s">
        <v>15</v>
      </c>
      <c r="E11" s="8"/>
      <c r="F11" s="40"/>
      <c r="G11" s="40"/>
      <c r="H11" s="41">
        <f>SUM(H12+H13)</f>
        <v>2030000</v>
      </c>
      <c r="I11" s="41">
        <f>SUM(I12+I13)</f>
        <v>2110000</v>
      </c>
    </row>
    <row r="12" spans="2:9" s="2" customFormat="1" ht="15.75">
      <c r="B12" s="8"/>
      <c r="C12" s="8" t="s">
        <v>16</v>
      </c>
      <c r="D12" s="8" t="s">
        <v>17</v>
      </c>
      <c r="E12" s="8"/>
      <c r="F12" s="40"/>
      <c r="G12" s="40"/>
      <c r="H12" s="42">
        <v>1980000</v>
      </c>
      <c r="I12" s="42">
        <v>1960000</v>
      </c>
    </row>
    <row r="13" spans="2:9" s="2" customFormat="1" ht="15.75">
      <c r="B13" s="8"/>
      <c r="C13" s="8" t="s">
        <v>248</v>
      </c>
      <c r="D13" s="8" t="s">
        <v>249</v>
      </c>
      <c r="E13" s="8"/>
      <c r="F13" s="40"/>
      <c r="G13" s="40"/>
      <c r="H13" s="42">
        <v>50000</v>
      </c>
      <c r="I13" s="42">
        <v>150000</v>
      </c>
    </row>
    <row r="14" spans="2:9" s="2" customFormat="1" ht="15.75">
      <c r="B14" s="8" t="s">
        <v>18</v>
      </c>
      <c r="C14" s="8"/>
      <c r="D14" s="8" t="s">
        <v>0</v>
      </c>
      <c r="E14" s="8"/>
      <c r="F14" s="40"/>
      <c r="G14" s="40"/>
      <c r="H14" s="41">
        <f>SUM(H15:H16)</f>
        <v>2270000</v>
      </c>
      <c r="I14" s="41">
        <f>SUM(I15:I16)</f>
        <v>2270000</v>
      </c>
    </row>
    <row r="15" spans="2:9" s="2" customFormat="1" ht="15.75">
      <c r="B15" s="8"/>
      <c r="C15" s="8" t="s">
        <v>20</v>
      </c>
      <c r="D15" s="8" t="s">
        <v>241</v>
      </c>
      <c r="E15" s="8"/>
      <c r="F15" s="40"/>
      <c r="G15" s="40"/>
      <c r="H15" s="42">
        <v>1035000</v>
      </c>
      <c r="I15" s="42">
        <v>1035000</v>
      </c>
    </row>
    <row r="16" spans="2:9" s="2" customFormat="1" ht="15.75">
      <c r="B16" s="8"/>
      <c r="C16" s="8"/>
      <c r="D16" s="8" t="s">
        <v>19</v>
      </c>
      <c r="E16" s="8"/>
      <c r="F16" s="40"/>
      <c r="G16" s="40"/>
      <c r="H16" s="42">
        <v>1235000</v>
      </c>
      <c r="I16" s="42">
        <v>1235000</v>
      </c>
    </row>
    <row r="17" spans="1:9" s="36" customFormat="1" ht="15.75" customHeight="1">
      <c r="A17" s="36" t="s">
        <v>21</v>
      </c>
      <c r="B17" s="43" t="s">
        <v>22</v>
      </c>
      <c r="C17" s="43"/>
      <c r="D17" s="43"/>
      <c r="E17" s="43"/>
      <c r="F17" s="44"/>
      <c r="G17" s="45"/>
      <c r="H17" s="39">
        <f>SUM(H18)</f>
        <v>1165000</v>
      </c>
      <c r="I17" s="39">
        <f>SUM(I18)</f>
        <v>1160000</v>
      </c>
    </row>
    <row r="18" spans="2:9" s="2" customFormat="1" ht="15.75">
      <c r="B18" s="8"/>
      <c r="C18" s="8"/>
      <c r="D18" s="8" t="s">
        <v>10</v>
      </c>
      <c r="E18" s="8"/>
      <c r="F18" s="40"/>
      <c r="G18" s="40"/>
      <c r="H18" s="42">
        <v>1165000</v>
      </c>
      <c r="I18" s="42">
        <v>1160000</v>
      </c>
    </row>
    <row r="19" spans="1:9" s="36" customFormat="1" ht="15.75">
      <c r="A19" s="36" t="s">
        <v>23</v>
      </c>
      <c r="B19" s="43" t="s">
        <v>24</v>
      </c>
      <c r="C19" s="43"/>
      <c r="D19" s="43"/>
      <c r="E19" s="43"/>
      <c r="F19" s="44"/>
      <c r="G19" s="38"/>
      <c r="H19" s="39">
        <f>SUM(H20+H27+H36+H47)</f>
        <v>1850000</v>
      </c>
      <c r="I19" s="39">
        <f>SUM(I20+I27+I36+I47)</f>
        <v>1859412</v>
      </c>
    </row>
    <row r="20" spans="2:9" s="2" customFormat="1" ht="15.75">
      <c r="B20" s="8" t="s">
        <v>25</v>
      </c>
      <c r="C20" s="8"/>
      <c r="D20" s="8" t="s">
        <v>1</v>
      </c>
      <c r="E20" s="8"/>
      <c r="F20" s="46"/>
      <c r="G20" s="46"/>
      <c r="H20" s="41">
        <f>SUM(H21+H23)</f>
        <v>280000</v>
      </c>
      <c r="I20" s="41">
        <f>SUM(I21+I23)</f>
        <v>280000</v>
      </c>
    </row>
    <row r="21" spans="2:9" s="2" customFormat="1" ht="15.75">
      <c r="B21" s="8"/>
      <c r="C21" s="8" t="s">
        <v>26</v>
      </c>
      <c r="D21" s="8" t="s">
        <v>27</v>
      </c>
      <c r="E21" s="8"/>
      <c r="F21" s="46"/>
      <c r="G21" s="46"/>
      <c r="H21" s="42">
        <f>SUM(H22)</f>
        <v>30000</v>
      </c>
      <c r="I21" s="42">
        <f>SUM(I22)</f>
        <v>60000</v>
      </c>
    </row>
    <row r="22" spans="2:9" s="2" customFormat="1" ht="15.75">
      <c r="B22" s="8"/>
      <c r="C22" s="8"/>
      <c r="D22" s="8"/>
      <c r="E22" s="8"/>
      <c r="F22" s="46" t="s">
        <v>220</v>
      </c>
      <c r="G22" s="46"/>
      <c r="H22" s="47">
        <v>30000</v>
      </c>
      <c r="I22" s="47">
        <v>60000</v>
      </c>
    </row>
    <row r="23" spans="2:9" s="2" customFormat="1" ht="15.75">
      <c r="B23" s="8"/>
      <c r="C23" s="8" t="s">
        <v>28</v>
      </c>
      <c r="D23" s="8" t="s">
        <v>29</v>
      </c>
      <c r="E23" s="8"/>
      <c r="F23" s="40"/>
      <c r="G23" s="40"/>
      <c r="H23" s="42">
        <f>SUM(H24:H26)</f>
        <v>250000</v>
      </c>
      <c r="I23" s="42">
        <f>SUM(I24:I26)</f>
        <v>220000</v>
      </c>
    </row>
    <row r="24" spans="1:9" s="2" customFormat="1" ht="15.75">
      <c r="A24" s="36"/>
      <c r="B24" s="37"/>
      <c r="C24" s="37"/>
      <c r="D24" s="48"/>
      <c r="E24" s="48"/>
      <c r="F24" s="40" t="s">
        <v>30</v>
      </c>
      <c r="G24" s="40"/>
      <c r="H24" s="47">
        <v>25000</v>
      </c>
      <c r="I24" s="47">
        <v>45000</v>
      </c>
    </row>
    <row r="25" spans="1:9" s="2" customFormat="1" ht="15.75">
      <c r="A25" s="36"/>
      <c r="B25" s="37"/>
      <c r="C25" s="37"/>
      <c r="D25" s="48"/>
      <c r="E25" s="48"/>
      <c r="F25" s="40" t="s">
        <v>31</v>
      </c>
      <c r="G25" s="40"/>
      <c r="H25" s="47">
        <v>50000</v>
      </c>
      <c r="I25" s="47">
        <v>50000</v>
      </c>
    </row>
    <row r="26" spans="1:9" s="2" customFormat="1" ht="15.75">
      <c r="A26" s="36"/>
      <c r="B26" s="37"/>
      <c r="C26" s="37"/>
      <c r="D26" s="48"/>
      <c r="E26" s="48"/>
      <c r="F26" s="40" t="s">
        <v>8</v>
      </c>
      <c r="G26" s="40"/>
      <c r="H26" s="47">
        <v>175000</v>
      </c>
      <c r="I26" s="47">
        <v>125000</v>
      </c>
    </row>
    <row r="27" spans="2:9" s="2" customFormat="1" ht="15.75">
      <c r="B27" s="8" t="s">
        <v>32</v>
      </c>
      <c r="C27" s="8"/>
      <c r="D27" s="8" t="s">
        <v>33</v>
      </c>
      <c r="E27" s="8"/>
      <c r="F27" s="40"/>
      <c r="G27" s="40"/>
      <c r="H27" s="41">
        <f>SUM(H28+H34)</f>
        <v>475000</v>
      </c>
      <c r="I27" s="41">
        <f>SUM(I28+I34)</f>
        <v>680000</v>
      </c>
    </row>
    <row r="28" spans="2:9" s="2" customFormat="1" ht="15.75">
      <c r="B28" s="8"/>
      <c r="C28" s="8" t="s">
        <v>34</v>
      </c>
      <c r="D28" s="8" t="s">
        <v>35</v>
      </c>
      <c r="E28" s="8"/>
      <c r="F28" s="40"/>
      <c r="G28" s="40"/>
      <c r="H28" s="42">
        <f>SUM(H29:H33)</f>
        <v>290000</v>
      </c>
      <c r="I28" s="42">
        <f>SUM(I29:I33)</f>
        <v>495000</v>
      </c>
    </row>
    <row r="29" spans="2:9" s="2" customFormat="1" ht="15.75">
      <c r="B29" s="8"/>
      <c r="C29" s="8"/>
      <c r="D29" s="8"/>
      <c r="E29" s="8"/>
      <c r="F29" s="40" t="s">
        <v>70</v>
      </c>
      <c r="G29" s="40"/>
      <c r="H29" s="47">
        <v>50000</v>
      </c>
      <c r="I29" s="47">
        <v>50000</v>
      </c>
    </row>
    <row r="30" spans="2:9" s="2" customFormat="1" ht="15.75">
      <c r="B30" s="8"/>
      <c r="C30" s="8"/>
      <c r="D30" s="8"/>
      <c r="E30" s="8"/>
      <c r="F30" s="40" t="s">
        <v>253</v>
      </c>
      <c r="G30" s="40"/>
      <c r="H30" s="47">
        <v>10000</v>
      </c>
      <c r="I30" s="47">
        <v>15000</v>
      </c>
    </row>
    <row r="31" spans="2:9" s="2" customFormat="1" ht="15.75">
      <c r="B31" s="8"/>
      <c r="C31" s="8"/>
      <c r="D31" s="8"/>
      <c r="E31" s="8"/>
      <c r="F31" s="40" t="s">
        <v>325</v>
      </c>
      <c r="G31" s="40"/>
      <c r="H31" s="47">
        <v>0</v>
      </c>
      <c r="I31" s="47">
        <v>20000</v>
      </c>
    </row>
    <row r="32" spans="2:9" s="2" customFormat="1" ht="15.75">
      <c r="B32" s="8"/>
      <c r="C32" s="8"/>
      <c r="D32" s="8"/>
      <c r="E32" s="8"/>
      <c r="F32" s="40" t="s">
        <v>232</v>
      </c>
      <c r="G32" s="40"/>
      <c r="H32" s="47">
        <v>100000</v>
      </c>
      <c r="I32" s="47">
        <v>100000</v>
      </c>
    </row>
    <row r="33" spans="2:9" s="2" customFormat="1" ht="15.75">
      <c r="B33" s="8"/>
      <c r="C33" s="8"/>
      <c r="D33" s="8"/>
      <c r="E33" s="8"/>
      <c r="F33" s="40" t="s">
        <v>233</v>
      </c>
      <c r="G33" s="40"/>
      <c r="H33" s="47">
        <v>130000</v>
      </c>
      <c r="I33" s="47">
        <v>310000</v>
      </c>
    </row>
    <row r="34" spans="2:9" s="2" customFormat="1" ht="15.75">
      <c r="B34" s="8"/>
      <c r="C34" s="8" t="s">
        <v>36</v>
      </c>
      <c r="D34" s="8" t="s">
        <v>37</v>
      </c>
      <c r="E34" s="8"/>
      <c r="F34" s="40"/>
      <c r="G34" s="40"/>
      <c r="H34" s="42">
        <f>SUM(H35)</f>
        <v>185000</v>
      </c>
      <c r="I34" s="42">
        <f>SUM(I35)</f>
        <v>185000</v>
      </c>
    </row>
    <row r="35" spans="2:9" s="2" customFormat="1" ht="15.75">
      <c r="B35" s="8"/>
      <c r="C35" s="8"/>
      <c r="D35" s="8"/>
      <c r="E35" s="8"/>
      <c r="F35" s="40" t="s">
        <v>2</v>
      </c>
      <c r="G35" s="40"/>
      <c r="H35" s="47">
        <v>185000</v>
      </c>
      <c r="I35" s="47">
        <v>185000</v>
      </c>
    </row>
    <row r="36" spans="2:9" s="2" customFormat="1" ht="15.75">
      <c r="B36" s="8" t="s">
        <v>38</v>
      </c>
      <c r="C36" s="8"/>
      <c r="D36" s="8" t="s">
        <v>39</v>
      </c>
      <c r="E36" s="8"/>
      <c r="F36" s="40"/>
      <c r="G36" s="40"/>
      <c r="H36" s="41">
        <f>SUM(H37+H41+H42)</f>
        <v>860000</v>
      </c>
      <c r="I36" s="41">
        <f>SUM(I37+I41+I42)</f>
        <v>663412</v>
      </c>
    </row>
    <row r="37" spans="2:9" s="2" customFormat="1" ht="15.75">
      <c r="B37" s="8"/>
      <c r="C37" s="8" t="s">
        <v>40</v>
      </c>
      <c r="D37" s="8" t="s">
        <v>41</v>
      </c>
      <c r="E37" s="8"/>
      <c r="F37" s="40"/>
      <c r="G37" s="40"/>
      <c r="H37" s="42">
        <f>SUM(H38:H40)</f>
        <v>295000</v>
      </c>
      <c r="I37" s="42">
        <f>SUM(I38:I40)</f>
        <v>164412</v>
      </c>
    </row>
    <row r="38" spans="2:9" s="2" customFormat="1" ht="15.75">
      <c r="B38" s="8"/>
      <c r="C38" s="8"/>
      <c r="D38" s="8"/>
      <c r="E38" s="8"/>
      <c r="F38" s="40" t="s">
        <v>42</v>
      </c>
      <c r="G38" s="40"/>
      <c r="H38" s="47">
        <v>50000</v>
      </c>
      <c r="I38" s="47">
        <v>50000</v>
      </c>
    </row>
    <row r="39" spans="2:9" s="2" customFormat="1" ht="15.75">
      <c r="B39" s="8"/>
      <c r="C39" s="8"/>
      <c r="D39" s="8"/>
      <c r="E39" s="8"/>
      <c r="F39" s="40" t="s">
        <v>43</v>
      </c>
      <c r="G39" s="40"/>
      <c r="H39" s="47">
        <v>230000</v>
      </c>
      <c r="I39" s="47">
        <v>99412</v>
      </c>
    </row>
    <row r="40" spans="2:9" s="2" customFormat="1" ht="15.75">
      <c r="B40" s="8"/>
      <c r="C40" s="8"/>
      <c r="D40" s="8"/>
      <c r="E40" s="8"/>
      <c r="F40" s="40" t="s">
        <v>3</v>
      </c>
      <c r="G40" s="40"/>
      <c r="H40" s="47">
        <v>15000</v>
      </c>
      <c r="I40" s="47">
        <v>15000</v>
      </c>
    </row>
    <row r="41" spans="2:9" s="2" customFormat="1" ht="15.75">
      <c r="B41" s="8"/>
      <c r="C41" s="8" t="s">
        <v>44</v>
      </c>
      <c r="D41" s="8" t="s">
        <v>4</v>
      </c>
      <c r="E41" s="8"/>
      <c r="F41" s="40"/>
      <c r="G41" s="40"/>
      <c r="H41" s="42">
        <v>10000</v>
      </c>
      <c r="I41" s="42">
        <v>20000</v>
      </c>
    </row>
    <row r="42" spans="2:9" s="2" customFormat="1" ht="15.75">
      <c r="B42" s="8"/>
      <c r="C42" s="8" t="s">
        <v>45</v>
      </c>
      <c r="D42" s="8" t="s">
        <v>46</v>
      </c>
      <c r="E42" s="8"/>
      <c r="F42" s="40"/>
      <c r="G42" s="40"/>
      <c r="H42" s="42">
        <f>SUM(H43:H46)</f>
        <v>555000</v>
      </c>
      <c r="I42" s="42">
        <f>SUM(I43:I46)</f>
        <v>479000</v>
      </c>
    </row>
    <row r="43" spans="2:9" s="2" customFormat="1" ht="15.75">
      <c r="B43" s="8"/>
      <c r="C43" s="8"/>
      <c r="D43" s="8"/>
      <c r="E43" s="8"/>
      <c r="F43" s="40" t="s">
        <v>234</v>
      </c>
      <c r="G43" s="40"/>
      <c r="H43" s="47">
        <v>5000</v>
      </c>
      <c r="I43" s="47">
        <v>5000</v>
      </c>
    </row>
    <row r="44" spans="2:9" s="2" customFormat="1" ht="15.75">
      <c r="B44" s="8"/>
      <c r="C44" s="8"/>
      <c r="D44" s="8"/>
      <c r="E44" s="8"/>
      <c r="F44" s="40" t="s">
        <v>235</v>
      </c>
      <c r="G44" s="40"/>
      <c r="H44" s="47">
        <v>170000</v>
      </c>
      <c r="I44" s="47">
        <v>170000</v>
      </c>
    </row>
    <row r="45" spans="2:9" s="2" customFormat="1" ht="15.75">
      <c r="B45" s="8"/>
      <c r="C45" s="8"/>
      <c r="D45" s="8"/>
      <c r="E45" s="8"/>
      <c r="F45" s="40" t="s">
        <v>236</v>
      </c>
      <c r="G45" s="40"/>
      <c r="H45" s="47">
        <v>320000</v>
      </c>
      <c r="I45" s="47">
        <v>244000</v>
      </c>
    </row>
    <row r="46" spans="2:9" s="2" customFormat="1" ht="15.75">
      <c r="B46" s="8"/>
      <c r="C46" s="8"/>
      <c r="D46" s="8"/>
      <c r="E46" s="8"/>
      <c r="F46" s="40" t="s">
        <v>237</v>
      </c>
      <c r="G46" s="40"/>
      <c r="H46" s="47">
        <v>60000</v>
      </c>
      <c r="I46" s="47">
        <v>60000</v>
      </c>
    </row>
    <row r="47" spans="2:9" s="2" customFormat="1" ht="15.75">
      <c r="B47" s="8" t="s">
        <v>48</v>
      </c>
      <c r="C47" s="8"/>
      <c r="D47" s="8" t="s">
        <v>49</v>
      </c>
      <c r="E47" s="8"/>
      <c r="F47" s="40"/>
      <c r="G47" s="40"/>
      <c r="H47" s="41">
        <f>SUM(H48)</f>
        <v>235000</v>
      </c>
      <c r="I47" s="41">
        <f>SUM(I48:I49)</f>
        <v>236000</v>
      </c>
    </row>
    <row r="48" spans="2:9" s="2" customFormat="1" ht="15.75">
      <c r="B48" s="8"/>
      <c r="C48" s="8" t="s">
        <v>50</v>
      </c>
      <c r="D48" s="8" t="s">
        <v>51</v>
      </c>
      <c r="E48" s="8"/>
      <c r="F48" s="40"/>
      <c r="G48" s="40"/>
      <c r="H48" s="42">
        <v>235000</v>
      </c>
      <c r="I48" s="42">
        <v>235000</v>
      </c>
    </row>
    <row r="49" spans="2:9" s="2" customFormat="1" ht="15.75">
      <c r="B49" s="8"/>
      <c r="C49" s="8" t="s">
        <v>326</v>
      </c>
      <c r="D49" s="8" t="s">
        <v>327</v>
      </c>
      <c r="E49" s="8"/>
      <c r="F49" s="40"/>
      <c r="G49" s="40"/>
      <c r="H49" s="42">
        <v>0</v>
      </c>
      <c r="I49" s="42">
        <v>1000</v>
      </c>
    </row>
    <row r="50" spans="1:9" s="36" customFormat="1" ht="15.75">
      <c r="A50" s="36" t="s">
        <v>52</v>
      </c>
      <c r="B50" s="43" t="s">
        <v>53</v>
      </c>
      <c r="C50" s="43"/>
      <c r="D50" s="43"/>
      <c r="E50" s="43"/>
      <c r="F50" s="44"/>
      <c r="G50" s="38"/>
      <c r="H50" s="39">
        <f>SUM(H51+H55+H54)</f>
        <v>14350000</v>
      </c>
      <c r="I50" s="39">
        <f>SUM(I51+I55+I54)</f>
        <v>15284656</v>
      </c>
    </row>
    <row r="51" spans="2:9" s="2" customFormat="1" ht="15.75">
      <c r="B51" s="8"/>
      <c r="C51" s="8" t="s">
        <v>54</v>
      </c>
      <c r="D51" s="8" t="s">
        <v>55</v>
      </c>
      <c r="E51" s="8"/>
      <c r="F51" s="40"/>
      <c r="G51" s="40"/>
      <c r="H51" s="42">
        <f>SUM(H52+H53)</f>
        <v>2103000</v>
      </c>
      <c r="I51" s="42">
        <f>SUM(I52+I53)</f>
        <v>2103000</v>
      </c>
    </row>
    <row r="52" spans="2:9" s="2" customFormat="1" ht="31.5" customHeight="1">
      <c r="B52" s="8"/>
      <c r="C52" s="8"/>
      <c r="D52" s="8"/>
      <c r="E52" s="8"/>
      <c r="F52" s="49" t="s">
        <v>9</v>
      </c>
      <c r="G52" s="49"/>
      <c r="H52" s="50">
        <v>1938000</v>
      </c>
      <c r="I52" s="50">
        <v>1938000</v>
      </c>
    </row>
    <row r="53" spans="2:9" s="2" customFormat="1" ht="15.75">
      <c r="B53" s="8"/>
      <c r="C53" s="8"/>
      <c r="D53" s="8"/>
      <c r="E53" s="8"/>
      <c r="F53" s="40" t="s">
        <v>274</v>
      </c>
      <c r="G53" s="51"/>
      <c r="H53" s="47">
        <v>165000</v>
      </c>
      <c r="I53" s="47">
        <v>165000</v>
      </c>
    </row>
    <row r="54" spans="2:9" s="2" customFormat="1" ht="15.75">
      <c r="B54" s="8"/>
      <c r="C54" s="8" t="s">
        <v>328</v>
      </c>
      <c r="D54" s="8" t="s">
        <v>329</v>
      </c>
      <c r="E54" s="8"/>
      <c r="F54" s="40"/>
      <c r="G54" s="51"/>
      <c r="H54" s="47">
        <v>0</v>
      </c>
      <c r="I54" s="47">
        <v>45000</v>
      </c>
    </row>
    <row r="55" spans="2:9" s="2" customFormat="1" ht="15.75">
      <c r="B55" s="8"/>
      <c r="C55" s="8" t="s">
        <v>267</v>
      </c>
      <c r="D55" s="8" t="s">
        <v>56</v>
      </c>
      <c r="E55" s="8"/>
      <c r="F55" s="40"/>
      <c r="G55" s="40"/>
      <c r="H55" s="47">
        <v>12247000</v>
      </c>
      <c r="I55" s="47">
        <v>13136656</v>
      </c>
    </row>
    <row r="56" spans="1:10" s="36" customFormat="1" ht="15.75">
      <c r="A56" s="36" t="s">
        <v>185</v>
      </c>
      <c r="B56" s="247" t="s">
        <v>186</v>
      </c>
      <c r="C56" s="247"/>
      <c r="D56" s="247"/>
      <c r="E56" s="248"/>
      <c r="F56" s="52"/>
      <c r="G56" s="39"/>
      <c r="H56" s="53">
        <f>SUM(H57:H58)</f>
        <v>0</v>
      </c>
      <c r="I56" s="53">
        <f>SUM(I57:I58)</f>
        <v>190000</v>
      </c>
      <c r="J56" s="54"/>
    </row>
    <row r="57" spans="2:10" s="2" customFormat="1" ht="15.75">
      <c r="B57" s="8" t="s">
        <v>331</v>
      </c>
      <c r="C57" s="8"/>
      <c r="D57" s="8" t="s">
        <v>332</v>
      </c>
      <c r="E57" s="40"/>
      <c r="F57" s="55"/>
      <c r="G57" s="42"/>
      <c r="H57" s="56">
        <v>0</v>
      </c>
      <c r="I57" s="57">
        <v>150000</v>
      </c>
      <c r="J57" s="58"/>
    </row>
    <row r="58" spans="2:10" s="2" customFormat="1" ht="15.75">
      <c r="B58" s="8" t="s">
        <v>333</v>
      </c>
      <c r="C58" s="8"/>
      <c r="D58" s="8" t="s">
        <v>330</v>
      </c>
      <c r="E58" s="40"/>
      <c r="F58" s="55"/>
      <c r="G58" s="42"/>
      <c r="H58" s="56">
        <v>0</v>
      </c>
      <c r="I58" s="57">
        <v>40000</v>
      </c>
      <c r="J58" s="58"/>
    </row>
    <row r="59" spans="1:9" s="36" customFormat="1" ht="33" customHeight="1">
      <c r="A59" s="59" t="s">
        <v>307</v>
      </c>
      <c r="B59" s="60"/>
      <c r="C59" s="60"/>
      <c r="D59" s="60"/>
      <c r="E59" s="60"/>
      <c r="F59" s="61"/>
      <c r="G59" s="61"/>
      <c r="H59" s="62">
        <f>SUM(H60)</f>
        <v>2470000</v>
      </c>
      <c r="I59" s="62">
        <f>SUM(I60)</f>
        <v>3350000</v>
      </c>
    </row>
    <row r="60" spans="1:9" s="36" customFormat="1" ht="15.75">
      <c r="A60" s="36" t="s">
        <v>72</v>
      </c>
      <c r="B60" s="37" t="s">
        <v>59</v>
      </c>
      <c r="C60" s="37"/>
      <c r="D60" s="37"/>
      <c r="E60" s="37"/>
      <c r="F60" s="38"/>
      <c r="G60" s="38"/>
      <c r="H60" s="39">
        <f>SUM(H61)</f>
        <v>2470000</v>
      </c>
      <c r="I60" s="39">
        <f>SUM(I61)</f>
        <v>3350000</v>
      </c>
    </row>
    <row r="61" spans="2:9" s="2" customFormat="1" ht="15.75">
      <c r="B61" s="8"/>
      <c r="C61" s="8" t="s">
        <v>258</v>
      </c>
      <c r="D61" s="8" t="s">
        <v>259</v>
      </c>
      <c r="E61" s="8"/>
      <c r="F61" s="40"/>
      <c r="G61" s="40"/>
      <c r="H61" s="47">
        <v>2470000</v>
      </c>
      <c r="I61" s="47">
        <v>3350000</v>
      </c>
    </row>
    <row r="62" spans="1:9" s="2" customFormat="1" ht="32.25" customHeight="1">
      <c r="A62" s="232" t="s">
        <v>71</v>
      </c>
      <c r="B62" s="233"/>
      <c r="C62" s="233"/>
      <c r="D62" s="233"/>
      <c r="E62" s="233"/>
      <c r="F62" s="249"/>
      <c r="G62" s="63"/>
      <c r="H62" s="62">
        <f aca="true" t="shared" si="0" ref="H62:I64">SUM(H63)</f>
        <v>17239000</v>
      </c>
      <c r="I62" s="62">
        <f t="shared" si="0"/>
        <v>22083000</v>
      </c>
    </row>
    <row r="63" spans="1:9" s="36" customFormat="1" ht="15.75">
      <c r="A63" s="36" t="s">
        <v>72</v>
      </c>
      <c r="B63" s="43" t="s">
        <v>59</v>
      </c>
      <c r="C63" s="43"/>
      <c r="D63" s="43"/>
      <c r="E63" s="43"/>
      <c r="F63" s="44"/>
      <c r="G63" s="38"/>
      <c r="H63" s="39">
        <f t="shared" si="0"/>
        <v>17239000</v>
      </c>
      <c r="I63" s="39">
        <f t="shared" si="0"/>
        <v>22083000</v>
      </c>
    </row>
    <row r="64" spans="2:9" s="2" customFormat="1" ht="15.75">
      <c r="B64" s="8" t="s">
        <v>60</v>
      </c>
      <c r="C64" s="8" t="s">
        <v>61</v>
      </c>
      <c r="D64" s="8"/>
      <c r="E64" s="8"/>
      <c r="F64" s="40"/>
      <c r="G64" s="40"/>
      <c r="H64" s="42">
        <f t="shared" si="0"/>
        <v>17239000</v>
      </c>
      <c r="I64" s="42">
        <f t="shared" si="0"/>
        <v>22083000</v>
      </c>
    </row>
    <row r="65" spans="1:9" s="2" customFormat="1" ht="15.75">
      <c r="A65" s="64"/>
      <c r="B65" s="65"/>
      <c r="C65" s="65" t="s">
        <v>62</v>
      </c>
      <c r="D65" s="65" t="s">
        <v>73</v>
      </c>
      <c r="E65" s="65"/>
      <c r="F65" s="40"/>
      <c r="G65" s="40"/>
      <c r="H65" s="47">
        <v>17239000</v>
      </c>
      <c r="I65" s="47">
        <v>22083000</v>
      </c>
    </row>
    <row r="66" spans="1:9" s="2" customFormat="1" ht="32.25" customHeight="1">
      <c r="A66" s="232" t="s">
        <v>74</v>
      </c>
      <c r="B66" s="233"/>
      <c r="C66" s="233"/>
      <c r="D66" s="233"/>
      <c r="E66" s="233"/>
      <c r="F66" s="249"/>
      <c r="G66" s="34"/>
      <c r="H66" s="62">
        <f>SUM(H72+H87)</f>
        <v>1315000</v>
      </c>
      <c r="I66" s="62">
        <f>SUM(I72+I87+I67+I70)</f>
        <v>1450000</v>
      </c>
    </row>
    <row r="67" spans="1:9" s="36" customFormat="1" ht="15.75">
      <c r="A67" s="36" t="s">
        <v>13</v>
      </c>
      <c r="B67" s="37" t="s">
        <v>5</v>
      </c>
      <c r="C67" s="37"/>
      <c r="D67" s="37"/>
      <c r="E67" s="37"/>
      <c r="F67" s="38"/>
      <c r="G67" s="38"/>
      <c r="H67" s="39">
        <f>SUM(H68+H71)</f>
        <v>0</v>
      </c>
      <c r="I67" s="39">
        <f>SUM(I68)</f>
        <v>20000</v>
      </c>
    </row>
    <row r="68" spans="2:9" s="2" customFormat="1" ht="15.75">
      <c r="B68" s="8" t="s">
        <v>18</v>
      </c>
      <c r="C68" s="8"/>
      <c r="D68" s="8" t="s">
        <v>0</v>
      </c>
      <c r="E68" s="8"/>
      <c r="F68" s="40"/>
      <c r="G68" s="40"/>
      <c r="H68" s="41">
        <f>SUM(H69:H70)</f>
        <v>0</v>
      </c>
      <c r="I68" s="41">
        <f>SUM(I69)</f>
        <v>20000</v>
      </c>
    </row>
    <row r="69" spans="2:9" s="2" customFormat="1" ht="15.75">
      <c r="B69" s="8"/>
      <c r="C69" s="8" t="s">
        <v>356</v>
      </c>
      <c r="D69" s="8" t="s">
        <v>357</v>
      </c>
      <c r="E69" s="8"/>
      <c r="F69" s="40"/>
      <c r="G69" s="40"/>
      <c r="H69" s="42">
        <v>0</v>
      </c>
      <c r="I69" s="42">
        <v>20000</v>
      </c>
    </row>
    <row r="70" spans="1:9" s="36" customFormat="1" ht="15.75" customHeight="1">
      <c r="A70" s="36" t="s">
        <v>21</v>
      </c>
      <c r="B70" s="43" t="s">
        <v>22</v>
      </c>
      <c r="C70" s="43"/>
      <c r="D70" s="43"/>
      <c r="E70" s="43"/>
      <c r="F70" s="44"/>
      <c r="G70" s="45"/>
      <c r="H70" s="39">
        <f>SUM(H71)</f>
        <v>0</v>
      </c>
      <c r="I70" s="39">
        <f>SUM(I71)</f>
        <v>5000</v>
      </c>
    </row>
    <row r="71" spans="2:9" s="2" customFormat="1" ht="15.75">
      <c r="B71" s="8"/>
      <c r="C71" s="8"/>
      <c r="D71" s="8" t="s">
        <v>358</v>
      </c>
      <c r="E71" s="8"/>
      <c r="F71" s="40"/>
      <c r="G71" s="40"/>
      <c r="H71" s="42">
        <v>0</v>
      </c>
      <c r="I71" s="42">
        <v>5000</v>
      </c>
    </row>
    <row r="72" spans="1:9" s="36" customFormat="1" ht="15.75">
      <c r="A72" s="36" t="s">
        <v>23</v>
      </c>
      <c r="B72" s="43" t="s">
        <v>24</v>
      </c>
      <c r="C72" s="43"/>
      <c r="D72" s="43"/>
      <c r="E72" s="43"/>
      <c r="F72" s="44"/>
      <c r="G72" s="38"/>
      <c r="H72" s="66">
        <f>SUM(H73+H77+H85)</f>
        <v>1015000</v>
      </c>
      <c r="I72" s="66">
        <f>SUM(I73+I77+I85)</f>
        <v>1125000</v>
      </c>
    </row>
    <row r="73" spans="2:9" s="2" customFormat="1" ht="15.75">
      <c r="B73" s="8" t="s">
        <v>25</v>
      </c>
      <c r="C73" s="8"/>
      <c r="D73" s="8" t="s">
        <v>1</v>
      </c>
      <c r="E73" s="8"/>
      <c r="F73" s="46"/>
      <c r="G73" s="46"/>
      <c r="H73" s="67">
        <f>SUM(H74)</f>
        <v>170000</v>
      </c>
      <c r="I73" s="67">
        <f>SUM(I74)</f>
        <v>300000</v>
      </c>
    </row>
    <row r="74" spans="2:9" s="2" customFormat="1" ht="15.75">
      <c r="B74" s="8"/>
      <c r="C74" s="8" t="s">
        <v>28</v>
      </c>
      <c r="D74" s="8" t="s">
        <v>29</v>
      </c>
      <c r="E74" s="8"/>
      <c r="F74" s="40"/>
      <c r="G74" s="40"/>
      <c r="H74" s="42">
        <f>SUM(H75:H76)</f>
        <v>170000</v>
      </c>
      <c r="I74" s="42">
        <f>SUM(I75:I76)</f>
        <v>300000</v>
      </c>
    </row>
    <row r="75" spans="1:9" s="2" customFormat="1" ht="15.75">
      <c r="A75" s="36"/>
      <c r="B75" s="37"/>
      <c r="C75" s="37"/>
      <c r="D75" s="48"/>
      <c r="E75" s="48"/>
      <c r="F75" s="40" t="s">
        <v>238</v>
      </c>
      <c r="G75" s="40"/>
      <c r="H75" s="47">
        <v>70000</v>
      </c>
      <c r="I75" s="47">
        <v>50000</v>
      </c>
    </row>
    <row r="76" spans="1:9" s="2" customFormat="1" ht="15.75">
      <c r="A76" s="36"/>
      <c r="B76" s="37"/>
      <c r="C76" s="37"/>
      <c r="D76" s="48"/>
      <c r="E76" s="48"/>
      <c r="F76" s="40" t="s">
        <v>8</v>
      </c>
      <c r="G76" s="40"/>
      <c r="H76" s="47">
        <v>100000</v>
      </c>
      <c r="I76" s="47">
        <v>250000</v>
      </c>
    </row>
    <row r="77" spans="2:9" s="2" customFormat="1" ht="15.75">
      <c r="B77" s="8" t="s">
        <v>38</v>
      </c>
      <c r="C77" s="8"/>
      <c r="D77" s="8" t="s">
        <v>39</v>
      </c>
      <c r="E77" s="8"/>
      <c r="F77" s="40"/>
      <c r="G77" s="40"/>
      <c r="H77" s="67">
        <f>SUM(H78+H81+H82)</f>
        <v>645000</v>
      </c>
      <c r="I77" s="67">
        <f>SUM(I78+I81+I82)</f>
        <v>675000</v>
      </c>
    </row>
    <row r="78" spans="2:9" s="2" customFormat="1" ht="15.75">
      <c r="B78" s="8"/>
      <c r="C78" s="8" t="s">
        <v>40</v>
      </c>
      <c r="D78" s="8" t="s">
        <v>41</v>
      </c>
      <c r="E78" s="8"/>
      <c r="F78" s="40"/>
      <c r="G78" s="40"/>
      <c r="H78" s="42">
        <f>SUM(H79:H80)</f>
        <v>55000</v>
      </c>
      <c r="I78" s="42">
        <f>SUM(I79:I80)</f>
        <v>55000</v>
      </c>
    </row>
    <row r="79" spans="2:9" s="2" customFormat="1" ht="15.75">
      <c r="B79" s="8"/>
      <c r="C79" s="8"/>
      <c r="D79" s="8"/>
      <c r="E79" s="8"/>
      <c r="F79" s="40" t="s">
        <v>42</v>
      </c>
      <c r="G79" s="40"/>
      <c r="H79" s="47">
        <v>15000</v>
      </c>
      <c r="I79" s="47">
        <v>15000</v>
      </c>
    </row>
    <row r="80" spans="2:9" s="2" customFormat="1" ht="15.75">
      <c r="B80" s="8"/>
      <c r="C80" s="8"/>
      <c r="D80" s="8"/>
      <c r="E80" s="8"/>
      <c r="F80" s="40" t="s">
        <v>3</v>
      </c>
      <c r="G80" s="40"/>
      <c r="H80" s="47">
        <v>40000</v>
      </c>
      <c r="I80" s="47">
        <v>40000</v>
      </c>
    </row>
    <row r="81" spans="2:9" s="2" customFormat="1" ht="15.75">
      <c r="B81" s="8"/>
      <c r="C81" s="8" t="s">
        <v>44</v>
      </c>
      <c r="D81" s="8" t="s">
        <v>4</v>
      </c>
      <c r="E81" s="8"/>
      <c r="F81" s="40"/>
      <c r="G81" s="40"/>
      <c r="H81" s="47">
        <v>460000</v>
      </c>
      <c r="I81" s="47">
        <v>300000</v>
      </c>
    </row>
    <row r="82" spans="2:9" s="2" customFormat="1" ht="15.75">
      <c r="B82" s="8"/>
      <c r="C82" s="8" t="s">
        <v>45</v>
      </c>
      <c r="D82" s="8" t="s">
        <v>46</v>
      </c>
      <c r="E82" s="8"/>
      <c r="F82" s="40"/>
      <c r="G82" s="40"/>
      <c r="H82" s="42">
        <f>SUM(H83:H84)</f>
        <v>130000</v>
      </c>
      <c r="I82" s="42">
        <f>SUM(I83:I84)</f>
        <v>320000</v>
      </c>
    </row>
    <row r="83" spans="2:9" s="2" customFormat="1" ht="15.75">
      <c r="B83" s="8"/>
      <c r="C83" s="8"/>
      <c r="D83" s="8"/>
      <c r="E83" s="8"/>
      <c r="F83" s="40" t="s">
        <v>237</v>
      </c>
      <c r="G83" s="40"/>
      <c r="H83" s="47">
        <v>30000</v>
      </c>
      <c r="I83" s="47">
        <v>220000</v>
      </c>
    </row>
    <row r="84" spans="2:9" s="2" customFormat="1" ht="15.75">
      <c r="B84" s="8"/>
      <c r="C84" s="8"/>
      <c r="D84" s="8"/>
      <c r="E84" s="8"/>
      <c r="F84" s="40" t="s">
        <v>75</v>
      </c>
      <c r="G84" s="40"/>
      <c r="H84" s="47">
        <v>100000</v>
      </c>
      <c r="I84" s="47">
        <v>100000</v>
      </c>
    </row>
    <row r="85" spans="2:9" s="2" customFormat="1" ht="15.75">
      <c r="B85" s="8" t="s">
        <v>48</v>
      </c>
      <c r="C85" s="8"/>
      <c r="D85" s="8" t="s">
        <v>49</v>
      </c>
      <c r="E85" s="8"/>
      <c r="F85" s="40"/>
      <c r="G85" s="40"/>
      <c r="H85" s="67">
        <f>SUM(H86)</f>
        <v>200000</v>
      </c>
      <c r="I85" s="67">
        <f>SUM(I86)</f>
        <v>150000</v>
      </c>
    </row>
    <row r="86" spans="2:9" s="2" customFormat="1" ht="15.75">
      <c r="B86" s="8"/>
      <c r="C86" s="8" t="s">
        <v>50</v>
      </c>
      <c r="D86" s="8" t="s">
        <v>51</v>
      </c>
      <c r="E86" s="8"/>
      <c r="F86" s="40"/>
      <c r="G86" s="40"/>
      <c r="H86" s="47">
        <v>200000</v>
      </c>
      <c r="I86" s="47">
        <v>150000</v>
      </c>
    </row>
    <row r="87" spans="1:9" s="36" customFormat="1" ht="15.75">
      <c r="A87" s="36" t="s">
        <v>163</v>
      </c>
      <c r="B87" s="43" t="s">
        <v>164</v>
      </c>
      <c r="C87" s="43"/>
      <c r="D87" s="43"/>
      <c r="E87" s="43"/>
      <c r="F87" s="68"/>
      <c r="G87" s="69"/>
      <c r="H87" s="70">
        <f>SUM(H88:H89)</f>
        <v>300000</v>
      </c>
      <c r="I87" s="70">
        <f>SUM(I88:I89)</f>
        <v>300000</v>
      </c>
    </row>
    <row r="88" spans="2:9" s="2" customFormat="1" ht="15.75">
      <c r="B88" s="8" t="s">
        <v>278</v>
      </c>
      <c r="C88" s="8"/>
      <c r="D88" s="8" t="s">
        <v>279</v>
      </c>
      <c r="E88" s="8"/>
      <c r="F88" s="71"/>
      <c r="G88" s="72"/>
      <c r="H88" s="73">
        <v>240000</v>
      </c>
      <c r="I88" s="73">
        <v>240000</v>
      </c>
    </row>
    <row r="89" spans="2:9" s="2" customFormat="1" ht="15.75">
      <c r="B89" s="8" t="s">
        <v>280</v>
      </c>
      <c r="C89" s="8"/>
      <c r="D89" s="8" t="s">
        <v>281</v>
      </c>
      <c r="E89" s="8"/>
      <c r="F89" s="71"/>
      <c r="G89" s="72"/>
      <c r="H89" s="73">
        <v>60000</v>
      </c>
      <c r="I89" s="73">
        <v>60000</v>
      </c>
    </row>
    <row r="90" spans="1:9" s="36" customFormat="1" ht="30" customHeight="1">
      <c r="A90" s="59" t="s">
        <v>254</v>
      </c>
      <c r="B90" s="60"/>
      <c r="C90" s="60"/>
      <c r="D90" s="60"/>
      <c r="E90" s="60"/>
      <c r="F90" s="61"/>
      <c r="G90" s="61"/>
      <c r="H90" s="62">
        <f>SUM(H91+H94)</f>
        <v>316000</v>
      </c>
      <c r="I90" s="62">
        <f>SUM(I91+I94)</f>
        <v>316000</v>
      </c>
    </row>
    <row r="91" spans="1:9" s="36" customFormat="1" ht="15.75">
      <c r="A91" s="36" t="s">
        <v>52</v>
      </c>
      <c r="B91" s="43" t="s">
        <v>53</v>
      </c>
      <c r="C91" s="43"/>
      <c r="D91" s="43"/>
      <c r="E91" s="43"/>
      <c r="F91" s="44"/>
      <c r="G91" s="38"/>
      <c r="H91" s="39">
        <f>SUM(H92)</f>
        <v>267000</v>
      </c>
      <c r="I91" s="39">
        <f>SUM(I92)</f>
        <v>267000</v>
      </c>
    </row>
    <row r="92" spans="2:9" s="2" customFormat="1" ht="15.75">
      <c r="B92" s="8"/>
      <c r="C92" s="8" t="s">
        <v>54</v>
      </c>
      <c r="D92" s="8" t="s">
        <v>55</v>
      </c>
      <c r="E92" s="8"/>
      <c r="F92" s="40"/>
      <c r="G92" s="40"/>
      <c r="H92" s="42">
        <f>SUM(H93)</f>
        <v>267000</v>
      </c>
      <c r="I92" s="42">
        <f>SUM(I93)</f>
        <v>267000</v>
      </c>
    </row>
    <row r="93" spans="2:9" s="2" customFormat="1" ht="15.75">
      <c r="B93" s="8"/>
      <c r="C93" s="8"/>
      <c r="D93" s="8"/>
      <c r="E93" s="8"/>
      <c r="F93" s="40" t="s">
        <v>274</v>
      </c>
      <c r="G93" s="40"/>
      <c r="H93" s="47">
        <v>267000</v>
      </c>
      <c r="I93" s="47">
        <v>267000</v>
      </c>
    </row>
    <row r="94" spans="1:9" s="36" customFormat="1" ht="15.75">
      <c r="A94" s="36" t="s">
        <v>58</v>
      </c>
      <c r="B94" s="37" t="s">
        <v>57</v>
      </c>
      <c r="C94" s="37"/>
      <c r="D94" s="37"/>
      <c r="E94" s="37"/>
      <c r="F94" s="38"/>
      <c r="G94" s="38"/>
      <c r="H94" s="39">
        <f>SUM(H95)</f>
        <v>49000</v>
      </c>
      <c r="I94" s="39">
        <f>SUM(I95)</f>
        <v>49000</v>
      </c>
    </row>
    <row r="95" spans="2:9" s="2" customFormat="1" ht="15.75">
      <c r="B95" s="8" t="s">
        <v>242</v>
      </c>
      <c r="C95" s="8" t="s">
        <v>243</v>
      </c>
      <c r="D95" s="8"/>
      <c r="E95" s="8"/>
      <c r="F95" s="40"/>
      <c r="G95" s="40"/>
      <c r="H95" s="42">
        <f>SUM(H96)</f>
        <v>49000</v>
      </c>
      <c r="I95" s="42">
        <f>SUM(I96)</f>
        <v>49000</v>
      </c>
    </row>
    <row r="96" spans="2:9" s="2" customFormat="1" ht="15.75">
      <c r="B96" s="8"/>
      <c r="C96" s="8"/>
      <c r="D96" s="8"/>
      <c r="E96" s="8"/>
      <c r="F96" s="40" t="s">
        <v>274</v>
      </c>
      <c r="G96" s="40"/>
      <c r="H96" s="47">
        <v>49000</v>
      </c>
      <c r="I96" s="47">
        <v>49000</v>
      </c>
    </row>
    <row r="97" spans="1:9" s="2" customFormat="1" ht="32.25" customHeight="1">
      <c r="A97" s="232" t="s">
        <v>76</v>
      </c>
      <c r="B97" s="233"/>
      <c r="C97" s="233"/>
      <c r="D97" s="233"/>
      <c r="E97" s="233"/>
      <c r="F97" s="249"/>
      <c r="G97" s="34"/>
      <c r="H97" s="62">
        <f>SUM(H98)</f>
        <v>290000</v>
      </c>
      <c r="I97" s="62">
        <f>SUM(I98)</f>
        <v>290000</v>
      </c>
    </row>
    <row r="98" spans="1:9" s="36" customFormat="1" ht="15.75">
      <c r="A98" s="36" t="s">
        <v>23</v>
      </c>
      <c r="B98" s="43" t="s">
        <v>24</v>
      </c>
      <c r="C98" s="43"/>
      <c r="D98" s="43"/>
      <c r="E98" s="43"/>
      <c r="F98" s="44"/>
      <c r="G98" s="38"/>
      <c r="H98" s="66">
        <f>SUM(H99+H102+H107)</f>
        <v>290000</v>
      </c>
      <c r="I98" s="66">
        <f>SUM(I99+I102+I107)</f>
        <v>290000</v>
      </c>
    </row>
    <row r="99" spans="2:9" s="2" customFormat="1" ht="15.75">
      <c r="B99" s="8" t="s">
        <v>25</v>
      </c>
      <c r="C99" s="8"/>
      <c r="D99" s="8" t="s">
        <v>1</v>
      </c>
      <c r="E99" s="8"/>
      <c r="F99" s="46"/>
      <c r="G99" s="46"/>
      <c r="H99" s="67">
        <f>SUM(H100)</f>
        <v>10000</v>
      </c>
      <c r="I99" s="67">
        <f>SUM(I100)</f>
        <v>10000</v>
      </c>
    </row>
    <row r="100" spans="2:9" s="2" customFormat="1" ht="15.75">
      <c r="B100" s="8"/>
      <c r="C100" s="8" t="s">
        <v>28</v>
      </c>
      <c r="D100" s="8" t="s">
        <v>29</v>
      </c>
      <c r="E100" s="8"/>
      <c r="F100" s="40"/>
      <c r="G100" s="40"/>
      <c r="H100" s="42">
        <f>SUM(H101)</f>
        <v>10000</v>
      </c>
      <c r="I100" s="42">
        <f>SUM(I101)</f>
        <v>10000</v>
      </c>
    </row>
    <row r="101" spans="1:9" s="2" customFormat="1" ht="15.75">
      <c r="A101" s="36"/>
      <c r="B101" s="37"/>
      <c r="C101" s="37"/>
      <c r="D101" s="48"/>
      <c r="E101" s="48"/>
      <c r="F101" s="40" t="s">
        <v>8</v>
      </c>
      <c r="G101" s="40"/>
      <c r="H101" s="47">
        <v>10000</v>
      </c>
      <c r="I101" s="47">
        <v>10000</v>
      </c>
    </row>
    <row r="102" spans="2:9" s="2" customFormat="1" ht="15.75">
      <c r="B102" s="8" t="s">
        <v>38</v>
      </c>
      <c r="C102" s="8"/>
      <c r="D102" s="8" t="s">
        <v>39</v>
      </c>
      <c r="E102" s="8"/>
      <c r="F102" s="40"/>
      <c r="G102" s="40"/>
      <c r="H102" s="67">
        <f>SUM(H103+H106)</f>
        <v>210000</v>
      </c>
      <c r="I102" s="67">
        <f>SUM(I103+I106)</f>
        <v>210000</v>
      </c>
    </row>
    <row r="103" spans="2:9" s="2" customFormat="1" ht="15.75">
      <c r="B103" s="8"/>
      <c r="C103" s="8" t="s">
        <v>40</v>
      </c>
      <c r="D103" s="8" t="s">
        <v>41</v>
      </c>
      <c r="E103" s="8"/>
      <c r="F103" s="40"/>
      <c r="G103" s="40"/>
      <c r="H103" s="42">
        <f>SUM(H104:H105)</f>
        <v>30000</v>
      </c>
      <c r="I103" s="42">
        <f>SUM(I104:I105)</f>
        <v>30000</v>
      </c>
    </row>
    <row r="104" spans="2:9" s="2" customFormat="1" ht="15.75">
      <c r="B104" s="8"/>
      <c r="C104" s="8"/>
      <c r="D104" s="8"/>
      <c r="E104" s="8"/>
      <c r="F104" s="40" t="s">
        <v>42</v>
      </c>
      <c r="G104" s="40"/>
      <c r="H104" s="47">
        <v>10000</v>
      </c>
      <c r="I104" s="47">
        <v>10000</v>
      </c>
    </row>
    <row r="105" spans="2:9" s="2" customFormat="1" ht="15.75">
      <c r="B105" s="8"/>
      <c r="C105" s="8"/>
      <c r="D105" s="8"/>
      <c r="E105" s="8"/>
      <c r="F105" s="40" t="s">
        <v>3</v>
      </c>
      <c r="G105" s="40"/>
      <c r="H105" s="47">
        <v>20000</v>
      </c>
      <c r="I105" s="47">
        <v>20000</v>
      </c>
    </row>
    <row r="106" spans="2:9" s="2" customFormat="1" ht="15.75">
      <c r="B106" s="8"/>
      <c r="C106" s="8" t="s">
        <v>44</v>
      </c>
      <c r="D106" s="8" t="s">
        <v>4</v>
      </c>
      <c r="E106" s="8"/>
      <c r="F106" s="40"/>
      <c r="G106" s="40"/>
      <c r="H106" s="47">
        <v>180000</v>
      </c>
      <c r="I106" s="47">
        <v>180000</v>
      </c>
    </row>
    <row r="107" spans="2:9" s="2" customFormat="1" ht="15.75">
      <c r="B107" s="8" t="s">
        <v>48</v>
      </c>
      <c r="C107" s="8"/>
      <c r="D107" s="8" t="s">
        <v>49</v>
      </c>
      <c r="E107" s="8"/>
      <c r="F107" s="40"/>
      <c r="G107" s="40"/>
      <c r="H107" s="67">
        <f>SUM(H108)</f>
        <v>70000</v>
      </c>
      <c r="I107" s="67">
        <f>SUM(I108)</f>
        <v>70000</v>
      </c>
    </row>
    <row r="108" spans="2:9" s="2" customFormat="1" ht="15.75">
      <c r="B108" s="8"/>
      <c r="C108" s="8" t="s">
        <v>50</v>
      </c>
      <c r="D108" s="8" t="s">
        <v>51</v>
      </c>
      <c r="E108" s="8"/>
      <c r="F108" s="40"/>
      <c r="G108" s="40"/>
      <c r="H108" s="42">
        <v>70000</v>
      </c>
      <c r="I108" s="42">
        <v>70000</v>
      </c>
    </row>
    <row r="109" spans="1:9" s="75" customFormat="1" ht="32.25" customHeight="1">
      <c r="A109" s="59" t="s">
        <v>78</v>
      </c>
      <c r="B109" s="60"/>
      <c r="C109" s="60"/>
      <c r="D109" s="60"/>
      <c r="E109" s="60"/>
      <c r="F109" s="61"/>
      <c r="G109" s="61"/>
      <c r="H109" s="74">
        <f aca="true" t="shared" si="1" ref="H109:I111">SUM(H110)</f>
        <v>144000</v>
      </c>
      <c r="I109" s="74">
        <f t="shared" si="1"/>
        <v>144000</v>
      </c>
    </row>
    <row r="110" spans="1:9" s="36" customFormat="1" ht="15.75">
      <c r="A110" s="36" t="s">
        <v>52</v>
      </c>
      <c r="B110" s="43" t="s">
        <v>53</v>
      </c>
      <c r="C110" s="43"/>
      <c r="D110" s="43"/>
      <c r="E110" s="43"/>
      <c r="F110" s="44"/>
      <c r="G110" s="38"/>
      <c r="H110" s="66">
        <f t="shared" si="1"/>
        <v>144000</v>
      </c>
      <c r="I110" s="66">
        <f t="shared" si="1"/>
        <v>144000</v>
      </c>
    </row>
    <row r="111" spans="2:9" s="2" customFormat="1" ht="15.75">
      <c r="B111" s="8"/>
      <c r="C111" s="8" t="s">
        <v>54</v>
      </c>
      <c r="D111" s="8" t="s">
        <v>55</v>
      </c>
      <c r="E111" s="8"/>
      <c r="F111" s="40"/>
      <c r="G111" s="40"/>
      <c r="H111" s="76">
        <f t="shared" si="1"/>
        <v>144000</v>
      </c>
      <c r="I111" s="76">
        <f t="shared" si="1"/>
        <v>144000</v>
      </c>
    </row>
    <row r="112" spans="2:9" s="2" customFormat="1" ht="17.25" customHeight="1">
      <c r="B112" s="8"/>
      <c r="C112" s="8"/>
      <c r="D112" s="8"/>
      <c r="E112" s="8"/>
      <c r="F112" s="49" t="s">
        <v>79</v>
      </c>
      <c r="G112" s="49"/>
      <c r="H112" s="50">
        <v>144000</v>
      </c>
      <c r="I112" s="50">
        <v>144000</v>
      </c>
    </row>
    <row r="113" spans="1:9" s="75" customFormat="1" ht="31.5" customHeight="1">
      <c r="A113" s="59" t="s">
        <v>80</v>
      </c>
      <c r="B113" s="60"/>
      <c r="C113" s="60"/>
      <c r="D113" s="60"/>
      <c r="E113" s="60"/>
      <c r="F113" s="61"/>
      <c r="G113" s="61"/>
      <c r="H113" s="74">
        <f>SUM(H114)</f>
        <v>560000</v>
      </c>
      <c r="I113" s="74">
        <f>SUM(I114)</f>
        <v>560000</v>
      </c>
    </row>
    <row r="114" spans="1:9" s="36" customFormat="1" ht="15.75">
      <c r="A114" s="36" t="s">
        <v>23</v>
      </c>
      <c r="B114" s="43" t="s">
        <v>24</v>
      </c>
      <c r="C114" s="43"/>
      <c r="D114" s="43"/>
      <c r="E114" s="43"/>
      <c r="F114" s="44"/>
      <c r="G114" s="38"/>
      <c r="H114" s="66">
        <f>SUM(H115+H119+H121)</f>
        <v>560000</v>
      </c>
      <c r="I114" s="66">
        <f>SUM(I115+I119+I121)</f>
        <v>560000</v>
      </c>
    </row>
    <row r="115" spans="2:9" s="2" customFormat="1" ht="15.75">
      <c r="B115" s="8" t="s">
        <v>25</v>
      </c>
      <c r="C115" s="8"/>
      <c r="D115" s="8" t="s">
        <v>1</v>
      </c>
      <c r="E115" s="8"/>
      <c r="F115" s="46"/>
      <c r="G115" s="46"/>
      <c r="H115" s="67">
        <f>SUM(H116)</f>
        <v>420000</v>
      </c>
      <c r="I115" s="67">
        <f>SUM(I116)</f>
        <v>410000</v>
      </c>
    </row>
    <row r="116" spans="2:9" s="2" customFormat="1" ht="15.75">
      <c r="B116" s="8"/>
      <c r="C116" s="8" t="s">
        <v>28</v>
      </c>
      <c r="D116" s="8" t="s">
        <v>81</v>
      </c>
      <c r="E116" s="8"/>
      <c r="F116" s="40"/>
      <c r="G116" s="40"/>
      <c r="H116" s="42">
        <f>SUM(H117:H118)</f>
        <v>420000</v>
      </c>
      <c r="I116" s="42">
        <f>SUM(I117:I118)</f>
        <v>410000</v>
      </c>
    </row>
    <row r="117" spans="1:9" s="2" customFormat="1" ht="15.75">
      <c r="A117" s="36"/>
      <c r="B117" s="37"/>
      <c r="C117" s="37"/>
      <c r="D117" s="48"/>
      <c r="E117" s="48"/>
      <c r="F117" s="40" t="s">
        <v>238</v>
      </c>
      <c r="G117" s="40"/>
      <c r="H117" s="47">
        <v>240000</v>
      </c>
      <c r="I117" s="47">
        <v>240000</v>
      </c>
    </row>
    <row r="118" spans="1:9" s="2" customFormat="1" ht="15.75">
      <c r="A118" s="36"/>
      <c r="B118" s="37"/>
      <c r="C118" s="37"/>
      <c r="D118" s="48"/>
      <c r="E118" s="48"/>
      <c r="F118" s="40" t="s">
        <v>8</v>
      </c>
      <c r="G118" s="40"/>
      <c r="H118" s="47">
        <v>180000</v>
      </c>
      <c r="I118" s="47">
        <v>170000</v>
      </c>
    </row>
    <row r="119" spans="2:9" s="2" customFormat="1" ht="15.75">
      <c r="B119" s="8" t="s">
        <v>38</v>
      </c>
      <c r="C119" s="8"/>
      <c r="D119" s="8" t="s">
        <v>39</v>
      </c>
      <c r="E119" s="8"/>
      <c r="F119" s="40"/>
      <c r="G119" s="40"/>
      <c r="H119" s="67">
        <f>SUM(H120)</f>
        <v>40000</v>
      </c>
      <c r="I119" s="67">
        <f>SUM(I120)</f>
        <v>50000</v>
      </c>
    </row>
    <row r="120" spans="2:9" s="2" customFormat="1" ht="15.75">
      <c r="B120" s="8"/>
      <c r="C120" s="8" t="s">
        <v>44</v>
      </c>
      <c r="D120" s="8" t="s">
        <v>4</v>
      </c>
      <c r="E120" s="8"/>
      <c r="F120" s="40"/>
      <c r="G120" s="40"/>
      <c r="H120" s="42">
        <v>40000</v>
      </c>
      <c r="I120" s="42">
        <v>50000</v>
      </c>
    </row>
    <row r="121" spans="2:9" s="2" customFormat="1" ht="15.75">
      <c r="B121" s="8" t="s">
        <v>48</v>
      </c>
      <c r="C121" s="8"/>
      <c r="D121" s="8" t="s">
        <v>49</v>
      </c>
      <c r="E121" s="8"/>
      <c r="F121" s="40"/>
      <c r="G121" s="40"/>
      <c r="H121" s="67">
        <f>SUM(H122)</f>
        <v>100000</v>
      </c>
      <c r="I121" s="67">
        <f>SUM(I122)</f>
        <v>100000</v>
      </c>
    </row>
    <row r="122" spans="2:9" s="2" customFormat="1" ht="15.75">
      <c r="B122" s="8"/>
      <c r="C122" s="8" t="s">
        <v>50</v>
      </c>
      <c r="D122" s="8" t="s">
        <v>51</v>
      </c>
      <c r="E122" s="8"/>
      <c r="F122" s="40"/>
      <c r="G122" s="40"/>
      <c r="H122" s="42">
        <v>100000</v>
      </c>
      <c r="I122" s="42">
        <v>100000</v>
      </c>
    </row>
    <row r="123" spans="1:9" s="75" customFormat="1" ht="32.25" customHeight="1">
      <c r="A123" s="253" t="s">
        <v>82</v>
      </c>
      <c r="B123" s="253"/>
      <c r="C123" s="253"/>
      <c r="D123" s="253"/>
      <c r="E123" s="253"/>
      <c r="F123" s="254"/>
      <c r="G123" s="61"/>
      <c r="H123" s="74">
        <f>SUM(H124)</f>
        <v>700000</v>
      </c>
      <c r="I123" s="74">
        <f>SUM(I124)</f>
        <v>700000</v>
      </c>
    </row>
    <row r="124" spans="1:9" s="36" customFormat="1" ht="15.75">
      <c r="A124" s="36" t="s">
        <v>23</v>
      </c>
      <c r="B124" s="43" t="s">
        <v>24</v>
      </c>
      <c r="C124" s="43"/>
      <c r="D124" s="43"/>
      <c r="E124" s="43"/>
      <c r="F124" s="44"/>
      <c r="G124" s="38"/>
      <c r="H124" s="66">
        <f>SUM(H125+H128)</f>
        <v>700000</v>
      </c>
      <c r="I124" s="66">
        <f>SUM(I125+I128)</f>
        <v>700000</v>
      </c>
    </row>
    <row r="125" spans="2:9" s="2" customFormat="1" ht="15.75">
      <c r="B125" s="8" t="s">
        <v>38</v>
      </c>
      <c r="C125" s="8"/>
      <c r="D125" s="8" t="s">
        <v>39</v>
      </c>
      <c r="E125" s="8"/>
      <c r="F125" s="40"/>
      <c r="G125" s="40"/>
      <c r="H125" s="67">
        <f>SUM(H126)</f>
        <v>550000</v>
      </c>
      <c r="I125" s="67">
        <f>SUM(I126)</f>
        <v>550000</v>
      </c>
    </row>
    <row r="126" spans="2:9" s="2" customFormat="1" ht="15.75">
      <c r="B126" s="8"/>
      <c r="C126" s="8" t="s">
        <v>40</v>
      </c>
      <c r="D126" s="8" t="s">
        <v>41</v>
      </c>
      <c r="E126" s="8"/>
      <c r="F126" s="40"/>
      <c r="G126" s="40"/>
      <c r="H126" s="42">
        <f>SUM(H127)</f>
        <v>550000</v>
      </c>
      <c r="I126" s="42">
        <f>SUM(I127)</f>
        <v>550000</v>
      </c>
    </row>
    <row r="127" spans="2:9" s="2" customFormat="1" ht="15.75">
      <c r="B127" s="8"/>
      <c r="C127" s="8"/>
      <c r="D127" s="8"/>
      <c r="E127" s="8"/>
      <c r="F127" s="40" t="s">
        <v>42</v>
      </c>
      <c r="G127" s="40"/>
      <c r="H127" s="47">
        <v>550000</v>
      </c>
      <c r="I127" s="47">
        <v>550000</v>
      </c>
    </row>
    <row r="128" spans="2:9" s="2" customFormat="1" ht="15.75">
      <c r="B128" s="8" t="s">
        <v>48</v>
      </c>
      <c r="C128" s="8"/>
      <c r="D128" s="8" t="s">
        <v>49</v>
      </c>
      <c r="E128" s="8"/>
      <c r="F128" s="40"/>
      <c r="G128" s="40"/>
      <c r="H128" s="41">
        <f>SUM(H129)</f>
        <v>150000</v>
      </c>
      <c r="I128" s="41">
        <f>SUM(I129)</f>
        <v>150000</v>
      </c>
    </row>
    <row r="129" spans="2:9" s="2" customFormat="1" ht="15.75">
      <c r="B129" s="8"/>
      <c r="C129" s="8" t="s">
        <v>50</v>
      </c>
      <c r="D129" s="8" t="s">
        <v>51</v>
      </c>
      <c r="E129" s="8"/>
      <c r="F129" s="40"/>
      <c r="G129" s="40"/>
      <c r="H129" s="42">
        <v>150000</v>
      </c>
      <c r="I129" s="42">
        <v>150000</v>
      </c>
    </row>
    <row r="130" spans="1:9" s="75" customFormat="1" ht="31.5" customHeight="1">
      <c r="A130" s="59" t="s">
        <v>83</v>
      </c>
      <c r="B130" s="60"/>
      <c r="C130" s="60"/>
      <c r="D130" s="60"/>
      <c r="E130" s="60"/>
      <c r="F130" s="61"/>
      <c r="G130" s="77">
        <v>1</v>
      </c>
      <c r="H130" s="74">
        <f>SUM(H131+H136+H138)</f>
        <v>3925000</v>
      </c>
      <c r="I130" s="74">
        <f>SUM(I131+I136+I138)</f>
        <v>3935000</v>
      </c>
    </row>
    <row r="131" spans="1:9" s="36" customFormat="1" ht="15.75">
      <c r="A131" s="36" t="s">
        <v>13</v>
      </c>
      <c r="B131" s="43" t="s">
        <v>5</v>
      </c>
      <c r="C131" s="43"/>
      <c r="D131" s="43"/>
      <c r="E131" s="43"/>
      <c r="F131" s="44"/>
      <c r="G131" s="38"/>
      <c r="H131" s="39">
        <f>SUM(H132)</f>
        <v>2155000</v>
      </c>
      <c r="I131" s="39">
        <f>SUM(I132)</f>
        <v>2255000</v>
      </c>
    </row>
    <row r="132" spans="2:9" s="2" customFormat="1" ht="15.75">
      <c r="B132" s="8" t="s">
        <v>14</v>
      </c>
      <c r="C132" s="8"/>
      <c r="D132" s="8" t="s">
        <v>15</v>
      </c>
      <c r="E132" s="8"/>
      <c r="F132" s="40"/>
      <c r="G132" s="40"/>
      <c r="H132" s="67">
        <f>SUM(H133:H135)</f>
        <v>2155000</v>
      </c>
      <c r="I132" s="67">
        <f>SUM(I133:I135)</f>
        <v>2255000</v>
      </c>
    </row>
    <row r="133" spans="2:9" s="2" customFormat="1" ht="15.75">
      <c r="B133" s="8"/>
      <c r="C133" s="8" t="s">
        <v>16</v>
      </c>
      <c r="D133" s="8" t="s">
        <v>17</v>
      </c>
      <c r="E133" s="8"/>
      <c r="F133" s="40"/>
      <c r="G133" s="40"/>
      <c r="H133" s="42">
        <v>2090000</v>
      </c>
      <c r="I133" s="42">
        <v>2090000</v>
      </c>
    </row>
    <row r="134" spans="2:9" s="2" customFormat="1" ht="15.75">
      <c r="B134" s="8"/>
      <c r="C134" s="8" t="s">
        <v>248</v>
      </c>
      <c r="D134" s="8" t="s">
        <v>249</v>
      </c>
      <c r="E134" s="8"/>
      <c r="F134" s="40"/>
      <c r="G134" s="40"/>
      <c r="H134" s="42">
        <v>50000</v>
      </c>
      <c r="I134" s="42">
        <v>150000</v>
      </c>
    </row>
    <row r="135" spans="2:9" s="2" customFormat="1" ht="15.75">
      <c r="B135" s="8"/>
      <c r="C135" s="8" t="s">
        <v>221</v>
      </c>
      <c r="D135" s="8" t="s">
        <v>257</v>
      </c>
      <c r="E135" s="8"/>
      <c r="F135" s="40"/>
      <c r="G135" s="40"/>
      <c r="H135" s="42">
        <v>15000</v>
      </c>
      <c r="I135" s="42">
        <v>15000</v>
      </c>
    </row>
    <row r="136" spans="1:9" s="36" customFormat="1" ht="15.75" customHeight="1">
      <c r="A136" s="36" t="s">
        <v>21</v>
      </c>
      <c r="B136" s="43" t="s">
        <v>22</v>
      </c>
      <c r="C136" s="43"/>
      <c r="D136" s="43"/>
      <c r="E136" s="43"/>
      <c r="F136" s="44"/>
      <c r="G136" s="45"/>
      <c r="H136" s="66">
        <f>SUM(H137)</f>
        <v>580000</v>
      </c>
      <c r="I136" s="66">
        <f>SUM(I137)</f>
        <v>580000</v>
      </c>
    </row>
    <row r="137" spans="2:9" s="2" customFormat="1" ht="15.75">
      <c r="B137" s="8"/>
      <c r="C137" s="8"/>
      <c r="D137" s="8" t="s">
        <v>10</v>
      </c>
      <c r="E137" s="8"/>
      <c r="F137" s="40"/>
      <c r="G137" s="40"/>
      <c r="H137" s="42">
        <v>580000</v>
      </c>
      <c r="I137" s="42">
        <v>580000</v>
      </c>
    </row>
    <row r="138" spans="1:9" s="36" customFormat="1" ht="15.75">
      <c r="A138" s="36" t="s">
        <v>23</v>
      </c>
      <c r="B138" s="43" t="s">
        <v>24</v>
      </c>
      <c r="C138" s="43"/>
      <c r="D138" s="43"/>
      <c r="E138" s="43"/>
      <c r="F138" s="44"/>
      <c r="G138" s="38"/>
      <c r="H138" s="66">
        <f>SUM(H139+H143+H148)</f>
        <v>1190000</v>
      </c>
      <c r="I138" s="66">
        <f>SUM(I139+I143+I148)</f>
        <v>1100000</v>
      </c>
    </row>
    <row r="139" spans="2:9" s="2" customFormat="1" ht="15.75">
      <c r="B139" s="8" t="s">
        <v>25</v>
      </c>
      <c r="C139" s="8"/>
      <c r="D139" s="8" t="s">
        <v>1</v>
      </c>
      <c r="E139" s="8"/>
      <c r="F139" s="46"/>
      <c r="G139" s="46"/>
      <c r="H139" s="67">
        <f>SUM(H140:H142)</f>
        <v>695000</v>
      </c>
      <c r="I139" s="67">
        <f>SUM(I140:I142)</f>
        <v>605000</v>
      </c>
    </row>
    <row r="140" spans="1:9" s="2" customFormat="1" ht="15.75">
      <c r="A140" s="36"/>
      <c r="B140" s="37"/>
      <c r="C140" s="37"/>
      <c r="D140" s="48"/>
      <c r="E140" s="48"/>
      <c r="F140" s="40" t="s">
        <v>238</v>
      </c>
      <c r="G140" s="40"/>
      <c r="H140" s="42">
        <v>370000</v>
      </c>
      <c r="I140" s="42">
        <v>370000</v>
      </c>
    </row>
    <row r="141" spans="1:9" s="2" customFormat="1" ht="15.75">
      <c r="A141" s="36"/>
      <c r="B141" s="37"/>
      <c r="C141" s="37"/>
      <c r="D141" s="48"/>
      <c r="E141" s="48"/>
      <c r="F141" s="40" t="s">
        <v>77</v>
      </c>
      <c r="G141" s="40"/>
      <c r="H141" s="42">
        <v>30000</v>
      </c>
      <c r="I141" s="42">
        <v>30000</v>
      </c>
    </row>
    <row r="142" spans="1:9" s="2" customFormat="1" ht="15.75">
      <c r="A142" s="36"/>
      <c r="B142" s="37"/>
      <c r="C142" s="37"/>
      <c r="D142" s="48"/>
      <c r="E142" s="48"/>
      <c r="F142" s="40" t="s">
        <v>8</v>
      </c>
      <c r="G142" s="40"/>
      <c r="H142" s="42">
        <v>295000</v>
      </c>
      <c r="I142" s="42">
        <v>205000</v>
      </c>
    </row>
    <row r="143" spans="2:9" s="2" customFormat="1" ht="15.75">
      <c r="B143" s="8" t="s">
        <v>38</v>
      </c>
      <c r="C143" s="8"/>
      <c r="D143" s="8" t="s">
        <v>39</v>
      </c>
      <c r="E143" s="8"/>
      <c r="F143" s="40"/>
      <c r="G143" s="40"/>
      <c r="H143" s="67">
        <f>SUM(H144+H145)</f>
        <v>300000</v>
      </c>
      <c r="I143" s="67">
        <f>SUM(I144+I145)</f>
        <v>300000</v>
      </c>
    </row>
    <row r="144" spans="2:9" s="2" customFormat="1" ht="15.75">
      <c r="B144" s="8"/>
      <c r="C144" s="8" t="s">
        <v>44</v>
      </c>
      <c r="D144" s="8" t="s">
        <v>4</v>
      </c>
      <c r="E144" s="8"/>
      <c r="F144" s="40"/>
      <c r="G144" s="40"/>
      <c r="H144" s="42">
        <v>40000</v>
      </c>
      <c r="I144" s="42">
        <v>40000</v>
      </c>
    </row>
    <row r="145" spans="2:9" s="2" customFormat="1" ht="15.75">
      <c r="B145" s="8"/>
      <c r="C145" s="8" t="s">
        <v>45</v>
      </c>
      <c r="D145" s="8" t="s">
        <v>46</v>
      </c>
      <c r="E145" s="8"/>
      <c r="F145" s="40"/>
      <c r="G145" s="40"/>
      <c r="H145" s="42">
        <f>SUM(H146:H147)</f>
        <v>260000</v>
      </c>
      <c r="I145" s="42">
        <f>SUM(I146:I147)</f>
        <v>260000</v>
      </c>
    </row>
    <row r="146" spans="2:9" s="2" customFormat="1" ht="15.75">
      <c r="B146" s="8"/>
      <c r="C146" s="8"/>
      <c r="D146" s="8"/>
      <c r="E146" s="8"/>
      <c r="F146" s="40" t="s">
        <v>237</v>
      </c>
      <c r="G146" s="40"/>
      <c r="H146" s="47">
        <v>40000</v>
      </c>
      <c r="I146" s="47">
        <v>40000</v>
      </c>
    </row>
    <row r="147" spans="2:9" s="2" customFormat="1" ht="15.75">
      <c r="B147" s="8"/>
      <c r="C147" s="8"/>
      <c r="D147" s="8"/>
      <c r="E147" s="8"/>
      <c r="F147" s="40" t="s">
        <v>235</v>
      </c>
      <c r="G147" s="40"/>
      <c r="H147" s="47">
        <v>220000</v>
      </c>
      <c r="I147" s="47">
        <v>220000</v>
      </c>
    </row>
    <row r="148" spans="2:9" s="2" customFormat="1" ht="15.75">
      <c r="B148" s="8" t="s">
        <v>48</v>
      </c>
      <c r="C148" s="8"/>
      <c r="D148" s="8" t="s">
        <v>49</v>
      </c>
      <c r="E148" s="8"/>
      <c r="F148" s="40"/>
      <c r="G148" s="40"/>
      <c r="H148" s="67">
        <f>SUM(H149)</f>
        <v>195000</v>
      </c>
      <c r="I148" s="67">
        <f>SUM(I149)</f>
        <v>195000</v>
      </c>
    </row>
    <row r="149" spans="2:9" s="2" customFormat="1" ht="15.75">
      <c r="B149" s="8"/>
      <c r="C149" s="8" t="s">
        <v>50</v>
      </c>
      <c r="D149" s="8" t="s">
        <v>51</v>
      </c>
      <c r="E149" s="8"/>
      <c r="F149" s="40"/>
      <c r="G149" s="40"/>
      <c r="H149" s="47">
        <v>195000</v>
      </c>
      <c r="I149" s="47">
        <v>195000</v>
      </c>
    </row>
    <row r="150" spans="1:9" s="36" customFormat="1" ht="33" customHeight="1">
      <c r="A150" s="59" t="s">
        <v>84</v>
      </c>
      <c r="B150" s="60"/>
      <c r="C150" s="60"/>
      <c r="D150" s="60"/>
      <c r="E150" s="60"/>
      <c r="F150" s="61"/>
      <c r="G150" s="77">
        <v>3</v>
      </c>
      <c r="H150" s="62">
        <f>SUM(H151+H154)</f>
        <v>3350000</v>
      </c>
      <c r="I150" s="62">
        <f>SUM(I151+I154+I156+I162)</f>
        <v>4000000</v>
      </c>
    </row>
    <row r="151" spans="1:9" s="36" customFormat="1" ht="15.75">
      <c r="A151" s="36" t="s">
        <v>13</v>
      </c>
      <c r="B151" s="37" t="s">
        <v>5</v>
      </c>
      <c r="C151" s="37"/>
      <c r="D151" s="37"/>
      <c r="E151" s="37"/>
      <c r="F151" s="38"/>
      <c r="G151" s="38"/>
      <c r="H151" s="39">
        <f>SUM(H152)</f>
        <v>2920000</v>
      </c>
      <c r="I151" s="39">
        <f>SUM(I152)</f>
        <v>2920000</v>
      </c>
    </row>
    <row r="152" spans="2:9" s="2" customFormat="1" ht="15.75">
      <c r="B152" s="8" t="s">
        <v>14</v>
      </c>
      <c r="C152" s="8"/>
      <c r="D152" s="8" t="s">
        <v>15</v>
      </c>
      <c r="E152" s="8"/>
      <c r="F152" s="40"/>
      <c r="G152" s="40"/>
      <c r="H152" s="41">
        <f>SUM(H153)</f>
        <v>2920000</v>
      </c>
      <c r="I152" s="41">
        <f>SUM(I153)</f>
        <v>2920000</v>
      </c>
    </row>
    <row r="153" spans="2:9" s="2" customFormat="1" ht="15.75">
      <c r="B153" s="8"/>
      <c r="C153" s="8" t="s">
        <v>16</v>
      </c>
      <c r="D153" s="8" t="s">
        <v>17</v>
      </c>
      <c r="E153" s="8"/>
      <c r="F153" s="40"/>
      <c r="G153" s="40"/>
      <c r="H153" s="42">
        <v>2920000</v>
      </c>
      <c r="I153" s="42">
        <v>2920000</v>
      </c>
    </row>
    <row r="154" spans="1:9" s="36" customFormat="1" ht="15.75" customHeight="1">
      <c r="A154" s="36" t="s">
        <v>21</v>
      </c>
      <c r="B154" s="43" t="s">
        <v>22</v>
      </c>
      <c r="C154" s="43"/>
      <c r="D154" s="43"/>
      <c r="E154" s="43"/>
      <c r="F154" s="44"/>
      <c r="G154" s="45"/>
      <c r="H154" s="39">
        <f>SUM(H155)</f>
        <v>430000</v>
      </c>
      <c r="I154" s="39">
        <f>SUM(I155)</f>
        <v>430000</v>
      </c>
    </row>
    <row r="155" spans="2:9" s="2" customFormat="1" ht="15.75">
      <c r="B155" s="8"/>
      <c r="C155" s="8"/>
      <c r="D155" s="8" t="s">
        <v>10</v>
      </c>
      <c r="E155" s="8"/>
      <c r="F155" s="40"/>
      <c r="G155" s="40"/>
      <c r="H155" s="42">
        <v>430000</v>
      </c>
      <c r="I155" s="42">
        <v>430000</v>
      </c>
    </row>
    <row r="156" spans="1:9" s="36" customFormat="1" ht="15.75">
      <c r="A156" s="36" t="s">
        <v>23</v>
      </c>
      <c r="B156" s="43" t="s">
        <v>24</v>
      </c>
      <c r="C156" s="43"/>
      <c r="D156" s="43"/>
      <c r="E156" s="43"/>
      <c r="F156" s="44"/>
      <c r="G156" s="38"/>
      <c r="H156" s="66">
        <f>SUM(H157+H160)</f>
        <v>0</v>
      </c>
      <c r="I156" s="66">
        <f>SUM(I157+I160)</f>
        <v>305000</v>
      </c>
    </row>
    <row r="157" spans="2:9" s="2" customFormat="1" ht="15.75">
      <c r="B157" s="8" t="s">
        <v>25</v>
      </c>
      <c r="C157" s="8"/>
      <c r="D157" s="8" t="s">
        <v>1</v>
      </c>
      <c r="E157" s="8"/>
      <c r="F157" s="46"/>
      <c r="G157" s="46"/>
      <c r="H157" s="67">
        <f>SUM(H158:H159)</f>
        <v>0</v>
      </c>
      <c r="I157" s="67">
        <f>SUM(I158:I159)</f>
        <v>230000</v>
      </c>
    </row>
    <row r="158" spans="1:9" s="2" customFormat="1" ht="15.75">
      <c r="A158" s="36"/>
      <c r="B158" s="37"/>
      <c r="C158" s="37"/>
      <c r="D158" s="48"/>
      <c r="E158" s="48"/>
      <c r="F158" s="40" t="s">
        <v>77</v>
      </c>
      <c r="G158" s="40"/>
      <c r="H158" s="42">
        <v>0</v>
      </c>
      <c r="I158" s="42">
        <v>70000</v>
      </c>
    </row>
    <row r="159" spans="1:9" s="2" customFormat="1" ht="15.75">
      <c r="A159" s="36"/>
      <c r="B159" s="37"/>
      <c r="C159" s="37"/>
      <c r="D159" s="48"/>
      <c r="E159" s="48"/>
      <c r="F159" s="40" t="s">
        <v>8</v>
      </c>
      <c r="G159" s="40"/>
      <c r="H159" s="42">
        <v>0</v>
      </c>
      <c r="I159" s="42">
        <v>160000</v>
      </c>
    </row>
    <row r="160" spans="2:9" s="2" customFormat="1" ht="15.75">
      <c r="B160" s="8" t="s">
        <v>48</v>
      </c>
      <c r="C160" s="8"/>
      <c r="D160" s="8" t="s">
        <v>49</v>
      </c>
      <c r="E160" s="8"/>
      <c r="F160" s="40"/>
      <c r="G160" s="40"/>
      <c r="H160" s="67">
        <f>SUM(H161)</f>
        <v>0</v>
      </c>
      <c r="I160" s="67">
        <f>SUM(I161)</f>
        <v>75000</v>
      </c>
    </row>
    <row r="161" spans="2:9" s="2" customFormat="1" ht="15.75">
      <c r="B161" s="8"/>
      <c r="C161" s="8" t="s">
        <v>50</v>
      </c>
      <c r="D161" s="8" t="s">
        <v>51</v>
      </c>
      <c r="E161" s="8"/>
      <c r="F161" s="40"/>
      <c r="G161" s="40"/>
      <c r="H161" s="47">
        <v>0</v>
      </c>
      <c r="I161" s="47">
        <v>75000</v>
      </c>
    </row>
    <row r="162" spans="1:10" s="36" customFormat="1" ht="15.75">
      <c r="A162" s="36" t="s">
        <v>185</v>
      </c>
      <c r="B162" s="247" t="s">
        <v>186</v>
      </c>
      <c r="C162" s="247"/>
      <c r="D162" s="247"/>
      <c r="E162" s="248"/>
      <c r="F162" s="52"/>
      <c r="G162" s="39"/>
      <c r="H162" s="53">
        <f>SUM(H163:H164)</f>
        <v>0</v>
      </c>
      <c r="I162" s="53">
        <f>SUM(I163:I164)</f>
        <v>345000</v>
      </c>
      <c r="J162" s="54"/>
    </row>
    <row r="163" spans="2:10" s="2" customFormat="1" ht="15.75">
      <c r="B163" s="8" t="s">
        <v>334</v>
      </c>
      <c r="C163" s="8"/>
      <c r="D163" s="8" t="s">
        <v>335</v>
      </c>
      <c r="E163" s="40"/>
      <c r="F163" s="55"/>
      <c r="G163" s="42"/>
      <c r="H163" s="56">
        <v>0</v>
      </c>
      <c r="I163" s="57">
        <v>270000</v>
      </c>
      <c r="J163" s="58"/>
    </row>
    <row r="164" spans="2:10" s="2" customFormat="1" ht="15.75">
      <c r="B164" s="8" t="s">
        <v>333</v>
      </c>
      <c r="C164" s="8"/>
      <c r="D164" s="8" t="s">
        <v>330</v>
      </c>
      <c r="E164" s="40"/>
      <c r="F164" s="55"/>
      <c r="G164" s="42"/>
      <c r="H164" s="56">
        <v>0</v>
      </c>
      <c r="I164" s="57">
        <v>75000</v>
      </c>
      <c r="J164" s="58"/>
    </row>
    <row r="165" spans="1:9" s="36" customFormat="1" ht="31.5" customHeight="1">
      <c r="A165" s="59" t="s">
        <v>256</v>
      </c>
      <c r="B165" s="60"/>
      <c r="C165" s="60"/>
      <c r="D165" s="60"/>
      <c r="E165" s="60"/>
      <c r="F165" s="61"/>
      <c r="G165" s="61"/>
      <c r="H165" s="62">
        <f aca="true" t="shared" si="2" ref="H165:I167">SUM(H166)</f>
        <v>183000</v>
      </c>
      <c r="I165" s="62">
        <f t="shared" si="2"/>
        <v>183000</v>
      </c>
    </row>
    <row r="166" spans="1:9" s="36" customFormat="1" ht="15.75">
      <c r="A166" s="36" t="s">
        <v>52</v>
      </c>
      <c r="B166" s="43" t="s">
        <v>53</v>
      </c>
      <c r="C166" s="43"/>
      <c r="D166" s="43"/>
      <c r="E166" s="43"/>
      <c r="F166" s="44"/>
      <c r="G166" s="38"/>
      <c r="H166" s="39">
        <f t="shared" si="2"/>
        <v>183000</v>
      </c>
      <c r="I166" s="39">
        <f t="shared" si="2"/>
        <v>183000</v>
      </c>
    </row>
    <row r="167" spans="2:9" s="2" customFormat="1" ht="15.75">
      <c r="B167" s="8"/>
      <c r="C167" s="8" t="s">
        <v>54</v>
      </c>
      <c r="D167" s="8" t="s">
        <v>55</v>
      </c>
      <c r="E167" s="8"/>
      <c r="F167" s="40"/>
      <c r="G167" s="40"/>
      <c r="H167" s="42">
        <f t="shared" si="2"/>
        <v>183000</v>
      </c>
      <c r="I167" s="42">
        <f t="shared" si="2"/>
        <v>183000</v>
      </c>
    </row>
    <row r="168" spans="2:9" s="2" customFormat="1" ht="15.75">
      <c r="B168" s="8"/>
      <c r="C168" s="8"/>
      <c r="D168" s="8"/>
      <c r="E168" s="8"/>
      <c r="F168" s="40" t="s">
        <v>255</v>
      </c>
      <c r="G168" s="40"/>
      <c r="H168" s="47">
        <v>183000</v>
      </c>
      <c r="I168" s="47">
        <v>183000</v>
      </c>
    </row>
    <row r="169" spans="1:9" s="75" customFormat="1" ht="30.75" customHeight="1">
      <c r="A169" s="59" t="s">
        <v>94</v>
      </c>
      <c r="B169" s="60"/>
      <c r="C169" s="60"/>
      <c r="D169" s="60"/>
      <c r="E169" s="60"/>
      <c r="F169" s="61"/>
      <c r="G169" s="61"/>
      <c r="H169" s="74">
        <f>SUM(H170+H181)</f>
        <v>2535000</v>
      </c>
      <c r="I169" s="74">
        <f>SUM(I170+I181)</f>
        <v>3125550</v>
      </c>
    </row>
    <row r="170" spans="1:9" s="36" customFormat="1" ht="15.75">
      <c r="A170" s="36" t="s">
        <v>85</v>
      </c>
      <c r="B170" s="43" t="s">
        <v>86</v>
      </c>
      <c r="C170" s="43"/>
      <c r="D170" s="43"/>
      <c r="E170" s="43"/>
      <c r="F170" s="44"/>
      <c r="G170" s="78"/>
      <c r="H170" s="66">
        <f>SUM(H171+H173)</f>
        <v>2485000</v>
      </c>
      <c r="I170" s="66">
        <f>SUM(I171+I173)</f>
        <v>3075550</v>
      </c>
    </row>
    <row r="171" spans="2:9" s="2" customFormat="1" ht="15.75">
      <c r="B171" s="8" t="s">
        <v>88</v>
      </c>
      <c r="C171" s="8"/>
      <c r="D171" s="8" t="s">
        <v>89</v>
      </c>
      <c r="E171" s="8"/>
      <c r="F171" s="40"/>
      <c r="G171" s="47"/>
      <c r="H171" s="67">
        <f>SUM(H172)</f>
        <v>50000</v>
      </c>
      <c r="I171" s="67">
        <f>SUM(I172)</f>
        <v>50000</v>
      </c>
    </row>
    <row r="172" spans="2:9" s="2" customFormat="1" ht="15.75">
      <c r="B172" s="8"/>
      <c r="C172" s="8"/>
      <c r="D172" s="8"/>
      <c r="E172" s="8"/>
      <c r="F172" s="40" t="s">
        <v>90</v>
      </c>
      <c r="G172" s="47"/>
      <c r="H172" s="47">
        <v>50000</v>
      </c>
      <c r="I172" s="47">
        <v>50000</v>
      </c>
    </row>
    <row r="173" spans="2:9" s="2" customFormat="1" ht="15.75">
      <c r="B173" s="8" t="s">
        <v>91</v>
      </c>
      <c r="C173" s="8"/>
      <c r="D173" s="8" t="s">
        <v>92</v>
      </c>
      <c r="E173" s="8"/>
      <c r="F173" s="40"/>
      <c r="G173" s="47"/>
      <c r="H173" s="67">
        <f>SUM(H174:H180)</f>
        <v>2435000</v>
      </c>
      <c r="I173" s="67">
        <f>SUM(I174:I180)</f>
        <v>3025550</v>
      </c>
    </row>
    <row r="174" spans="2:9" s="2" customFormat="1" ht="15.75">
      <c r="B174" s="8"/>
      <c r="C174" s="8"/>
      <c r="D174" s="8"/>
      <c r="E174" s="8"/>
      <c r="F174" s="40" t="s">
        <v>93</v>
      </c>
      <c r="G174" s="47"/>
      <c r="H174" s="47">
        <v>100000</v>
      </c>
      <c r="I174" s="47">
        <v>100000</v>
      </c>
    </row>
    <row r="175" spans="2:9" s="2" customFormat="1" ht="15.75">
      <c r="B175" s="8"/>
      <c r="C175" s="8"/>
      <c r="D175" s="8"/>
      <c r="E175" s="8"/>
      <c r="F175" s="40" t="s">
        <v>87</v>
      </c>
      <c r="G175" s="47"/>
      <c r="H175" s="47">
        <v>270000</v>
      </c>
      <c r="I175" s="47">
        <v>270000</v>
      </c>
    </row>
    <row r="176" spans="2:9" s="2" customFormat="1" ht="15.75">
      <c r="B176" s="8"/>
      <c r="C176" s="8"/>
      <c r="D176" s="8"/>
      <c r="E176" s="8"/>
      <c r="F176" s="40" t="s">
        <v>355</v>
      </c>
      <c r="G176" s="47"/>
      <c r="H176" s="47">
        <v>0</v>
      </c>
      <c r="I176" s="47">
        <v>1070000</v>
      </c>
    </row>
    <row r="177" spans="2:9" s="2" customFormat="1" ht="15.75">
      <c r="B177" s="8"/>
      <c r="C177" s="8"/>
      <c r="D177" s="8"/>
      <c r="E177" s="8"/>
      <c r="F177" s="40" t="s">
        <v>244</v>
      </c>
      <c r="G177" s="47"/>
      <c r="H177" s="47">
        <v>600000</v>
      </c>
      <c r="I177" s="47">
        <v>600000</v>
      </c>
    </row>
    <row r="178" spans="2:9" s="2" customFormat="1" ht="15.75">
      <c r="B178" s="8"/>
      <c r="C178" s="8"/>
      <c r="D178" s="8"/>
      <c r="E178" s="8"/>
      <c r="F178" s="40" t="s">
        <v>246</v>
      </c>
      <c r="G178" s="47"/>
      <c r="H178" s="47">
        <v>50000</v>
      </c>
      <c r="I178" s="47">
        <v>50000</v>
      </c>
    </row>
    <row r="179" spans="2:9" s="2" customFormat="1" ht="15.75">
      <c r="B179" s="8"/>
      <c r="C179" s="8"/>
      <c r="D179" s="8"/>
      <c r="E179" s="8"/>
      <c r="F179" s="40" t="s">
        <v>277</v>
      </c>
      <c r="G179" s="47"/>
      <c r="H179" s="47">
        <v>1070000</v>
      </c>
      <c r="I179" s="47">
        <v>0</v>
      </c>
    </row>
    <row r="180" spans="2:9" s="2" customFormat="1" ht="15.75">
      <c r="B180" s="8"/>
      <c r="C180" s="8"/>
      <c r="D180" s="8"/>
      <c r="E180" s="40"/>
      <c r="F180" s="40" t="s">
        <v>245</v>
      </c>
      <c r="G180" s="47"/>
      <c r="H180" s="47">
        <v>345000</v>
      </c>
      <c r="I180" s="47">
        <v>935550</v>
      </c>
    </row>
    <row r="181" spans="1:9" s="36" customFormat="1" ht="15.75">
      <c r="A181" s="36" t="s">
        <v>52</v>
      </c>
      <c r="B181" s="43" t="s">
        <v>53</v>
      </c>
      <c r="C181" s="43"/>
      <c r="D181" s="43"/>
      <c r="E181" s="43"/>
      <c r="F181" s="44"/>
      <c r="G181" s="38"/>
      <c r="H181" s="39">
        <f>SUM(H182)</f>
        <v>50000</v>
      </c>
      <c r="I181" s="39">
        <f>SUM(I182)</f>
        <v>50000</v>
      </c>
    </row>
    <row r="182" spans="2:9" s="2" customFormat="1" ht="15.75">
      <c r="B182" s="8"/>
      <c r="C182" s="8" t="s">
        <v>54</v>
      </c>
      <c r="D182" s="8" t="s">
        <v>55</v>
      </c>
      <c r="E182" s="8"/>
      <c r="F182" s="40"/>
      <c r="G182" s="40"/>
      <c r="H182" s="42">
        <f>SUM(H183)</f>
        <v>50000</v>
      </c>
      <c r="I182" s="42">
        <f>SUM(I183)</f>
        <v>50000</v>
      </c>
    </row>
    <row r="183" spans="2:9" s="2" customFormat="1" ht="33" customHeight="1">
      <c r="B183" s="8"/>
      <c r="C183" s="8"/>
      <c r="D183" s="8"/>
      <c r="E183" s="8"/>
      <c r="F183" s="49" t="s">
        <v>95</v>
      </c>
      <c r="G183" s="49"/>
      <c r="H183" s="50">
        <v>50000</v>
      </c>
      <c r="I183" s="50">
        <v>50000</v>
      </c>
    </row>
    <row r="184" spans="1:9" s="75" customFormat="1" ht="31.5" customHeight="1">
      <c r="A184" s="59" t="s">
        <v>144</v>
      </c>
      <c r="B184" s="60"/>
      <c r="C184" s="60"/>
      <c r="D184" s="60"/>
      <c r="E184" s="60"/>
      <c r="F184" s="61"/>
      <c r="G184" s="61"/>
      <c r="H184" s="74">
        <f>SUM(H185)</f>
        <v>120000</v>
      </c>
      <c r="I184" s="74">
        <f>SUM(I185)</f>
        <v>120000</v>
      </c>
    </row>
    <row r="185" spans="1:9" s="36" customFormat="1" ht="15.75">
      <c r="A185" s="36" t="s">
        <v>23</v>
      </c>
      <c r="B185" s="43" t="s">
        <v>24</v>
      </c>
      <c r="C185" s="43"/>
      <c r="D185" s="43"/>
      <c r="E185" s="43"/>
      <c r="F185" s="44"/>
      <c r="G185" s="38"/>
      <c r="H185" s="39">
        <f>SUM(H189+H194+H192+H186)</f>
        <v>120000</v>
      </c>
      <c r="I185" s="39">
        <f>SUM(I189+I194+I192+I186)</f>
        <v>120000</v>
      </c>
    </row>
    <row r="186" spans="2:9" s="2" customFormat="1" ht="15.75">
      <c r="B186" s="8" t="s">
        <v>25</v>
      </c>
      <c r="C186" s="8"/>
      <c r="D186" s="8" t="s">
        <v>1</v>
      </c>
      <c r="E186" s="8"/>
      <c r="F186" s="46"/>
      <c r="G186" s="46"/>
      <c r="H186" s="67">
        <f>SUM(H187)</f>
        <v>10000</v>
      </c>
      <c r="I186" s="67">
        <f>SUM(I187)</f>
        <v>10000</v>
      </c>
    </row>
    <row r="187" spans="2:9" s="2" customFormat="1" ht="15.75">
      <c r="B187" s="8"/>
      <c r="C187" s="8" t="s">
        <v>28</v>
      </c>
      <c r="D187" s="8" t="s">
        <v>81</v>
      </c>
      <c r="E187" s="8"/>
      <c r="F187" s="40"/>
      <c r="G187" s="40"/>
      <c r="H187" s="42">
        <f>SUM(H188:H188)</f>
        <v>10000</v>
      </c>
      <c r="I187" s="42">
        <f>SUM(I188:I188)</f>
        <v>10000</v>
      </c>
    </row>
    <row r="188" spans="1:9" s="2" customFormat="1" ht="15.75">
      <c r="A188" s="36"/>
      <c r="B188" s="37"/>
      <c r="C188" s="37"/>
      <c r="D188" s="48"/>
      <c r="E188" s="48"/>
      <c r="F188" s="40" t="s">
        <v>8</v>
      </c>
      <c r="G188" s="40"/>
      <c r="H188" s="47">
        <v>10000</v>
      </c>
      <c r="I188" s="47">
        <v>10000</v>
      </c>
    </row>
    <row r="189" spans="2:9" s="2" customFormat="1" ht="15.75">
      <c r="B189" s="8" t="s">
        <v>32</v>
      </c>
      <c r="C189" s="8"/>
      <c r="D189" s="8" t="s">
        <v>33</v>
      </c>
      <c r="E189" s="8"/>
      <c r="F189" s="40"/>
      <c r="G189" s="40"/>
      <c r="H189" s="41">
        <f>SUM(H190)</f>
        <v>50000</v>
      </c>
      <c r="I189" s="41">
        <f>SUM(I190)</f>
        <v>50000</v>
      </c>
    </row>
    <row r="190" spans="2:9" s="2" customFormat="1" ht="15.75">
      <c r="B190" s="8"/>
      <c r="C190" s="8" t="s">
        <v>34</v>
      </c>
      <c r="D190" s="8" t="s">
        <v>35</v>
      </c>
      <c r="E190" s="8"/>
      <c r="F190" s="40"/>
      <c r="G190" s="40"/>
      <c r="H190" s="42">
        <f>SUM(H191:H191)</f>
        <v>50000</v>
      </c>
      <c r="I190" s="42">
        <f>SUM(I191:I191)</f>
        <v>50000</v>
      </c>
    </row>
    <row r="191" spans="2:9" s="2" customFormat="1" ht="15.75">
      <c r="B191" s="8"/>
      <c r="C191" s="8"/>
      <c r="D191" s="8"/>
      <c r="E191" s="8"/>
      <c r="F191" s="40" t="s">
        <v>70</v>
      </c>
      <c r="G191" s="40"/>
      <c r="H191" s="47">
        <v>50000</v>
      </c>
      <c r="I191" s="47">
        <v>50000</v>
      </c>
    </row>
    <row r="192" spans="2:9" s="2" customFormat="1" ht="15.75">
      <c r="B192" s="8" t="s">
        <v>38</v>
      </c>
      <c r="C192" s="8"/>
      <c r="D192" s="8" t="s">
        <v>39</v>
      </c>
      <c r="E192" s="8"/>
      <c r="F192" s="40"/>
      <c r="G192" s="40"/>
      <c r="H192" s="67">
        <f>SUM(H193)</f>
        <v>40000</v>
      </c>
      <c r="I192" s="67">
        <f>SUM(I193)</f>
        <v>40000</v>
      </c>
    </row>
    <row r="193" spans="2:9" s="2" customFormat="1" ht="15.75">
      <c r="B193" s="8"/>
      <c r="C193" s="8" t="s">
        <v>44</v>
      </c>
      <c r="D193" s="8" t="s">
        <v>4</v>
      </c>
      <c r="E193" s="8"/>
      <c r="F193" s="40"/>
      <c r="G193" s="40"/>
      <c r="H193" s="42">
        <v>40000</v>
      </c>
      <c r="I193" s="42">
        <v>40000</v>
      </c>
    </row>
    <row r="194" spans="2:9" s="2" customFormat="1" ht="15.75">
      <c r="B194" s="8" t="s">
        <v>48</v>
      </c>
      <c r="C194" s="8"/>
      <c r="D194" s="8" t="s">
        <v>49</v>
      </c>
      <c r="E194" s="8"/>
      <c r="F194" s="40"/>
      <c r="G194" s="40"/>
      <c r="H194" s="41">
        <f>SUM(H195)</f>
        <v>20000</v>
      </c>
      <c r="I194" s="41">
        <f>SUM(I195)</f>
        <v>20000</v>
      </c>
    </row>
    <row r="195" spans="2:9" s="2" customFormat="1" ht="15.75">
      <c r="B195" s="8"/>
      <c r="C195" s="8" t="s">
        <v>50</v>
      </c>
      <c r="D195" s="8" t="s">
        <v>51</v>
      </c>
      <c r="E195" s="8"/>
      <c r="F195" s="40"/>
      <c r="G195" s="40"/>
      <c r="H195" s="42">
        <v>20000</v>
      </c>
      <c r="I195" s="42">
        <v>20000</v>
      </c>
    </row>
    <row r="196" spans="1:9" s="75" customFormat="1" ht="31.5" customHeight="1">
      <c r="A196" s="59" t="s">
        <v>145</v>
      </c>
      <c r="B196" s="60"/>
      <c r="C196" s="60"/>
      <c r="D196" s="60"/>
      <c r="E196" s="60"/>
      <c r="F196" s="61"/>
      <c r="G196" s="61"/>
      <c r="H196" s="74">
        <f>SUM(H197)</f>
        <v>2520000</v>
      </c>
      <c r="I196" s="74">
        <f>SUM(I197)</f>
        <v>2520000</v>
      </c>
    </row>
    <row r="197" spans="1:9" s="36" customFormat="1" ht="15.75">
      <c r="A197" s="36" t="s">
        <v>23</v>
      </c>
      <c r="B197" s="43" t="s">
        <v>24</v>
      </c>
      <c r="C197" s="43"/>
      <c r="D197" s="43"/>
      <c r="E197" s="43"/>
      <c r="F197" s="44"/>
      <c r="G197" s="38"/>
      <c r="H197" s="39">
        <f>SUM(H198+H201+H210)</f>
        <v>2520000</v>
      </c>
      <c r="I197" s="39">
        <f>SUM(I198+I201+I210)</f>
        <v>2520000</v>
      </c>
    </row>
    <row r="198" spans="2:9" s="2" customFormat="1" ht="15.75">
      <c r="B198" s="8" t="s">
        <v>25</v>
      </c>
      <c r="C198" s="8"/>
      <c r="D198" s="8" t="s">
        <v>1</v>
      </c>
      <c r="E198" s="8"/>
      <c r="F198" s="46"/>
      <c r="G198" s="46"/>
      <c r="H198" s="41">
        <f>SUM(+H199)</f>
        <v>930000</v>
      </c>
      <c r="I198" s="41">
        <f>SUM(+I199)</f>
        <v>930000</v>
      </c>
    </row>
    <row r="199" spans="2:9" s="2" customFormat="1" ht="15.75">
      <c r="B199" s="8"/>
      <c r="C199" s="8" t="s">
        <v>28</v>
      </c>
      <c r="D199" s="8" t="s">
        <v>29</v>
      </c>
      <c r="E199" s="8"/>
      <c r="F199" s="40"/>
      <c r="G199" s="40"/>
      <c r="H199" s="42">
        <f>SUM(H200:H200)</f>
        <v>930000</v>
      </c>
      <c r="I199" s="42">
        <f>SUM(I200:I200)</f>
        <v>930000</v>
      </c>
    </row>
    <row r="200" spans="1:9" s="2" customFormat="1" ht="15.75">
      <c r="A200" s="36"/>
      <c r="B200" s="37"/>
      <c r="C200" s="37"/>
      <c r="D200" s="48"/>
      <c r="E200" s="48"/>
      <c r="F200" s="40" t="s">
        <v>8</v>
      </c>
      <c r="G200" s="40"/>
      <c r="H200" s="47">
        <v>930000</v>
      </c>
      <c r="I200" s="47">
        <v>930000</v>
      </c>
    </row>
    <row r="201" spans="2:9" s="2" customFormat="1" ht="15.75">
      <c r="B201" s="8" t="s">
        <v>38</v>
      </c>
      <c r="C201" s="8"/>
      <c r="D201" s="8" t="s">
        <v>39</v>
      </c>
      <c r="E201" s="8"/>
      <c r="F201" s="40"/>
      <c r="G201" s="40"/>
      <c r="H201" s="41">
        <f>SUM(H202+H207+H208+H206)</f>
        <v>1175000</v>
      </c>
      <c r="I201" s="41">
        <f>SUM(I202+I207+I208+I206)</f>
        <v>1175000</v>
      </c>
    </row>
    <row r="202" spans="2:9" s="2" customFormat="1" ht="15.75">
      <c r="B202" s="8"/>
      <c r="C202" s="8" t="s">
        <v>40</v>
      </c>
      <c r="D202" s="8" t="s">
        <v>41</v>
      </c>
      <c r="E202" s="8"/>
      <c r="F202" s="40"/>
      <c r="G202" s="40"/>
      <c r="H202" s="42">
        <f>SUM(H203:H205)</f>
        <v>405000</v>
      </c>
      <c r="I202" s="42">
        <f>SUM(I203:I205)</f>
        <v>405000</v>
      </c>
    </row>
    <row r="203" spans="2:9" s="2" customFormat="1" ht="15.75">
      <c r="B203" s="8"/>
      <c r="C203" s="8"/>
      <c r="D203" s="8"/>
      <c r="E203" s="8"/>
      <c r="F203" s="40" t="s">
        <v>42</v>
      </c>
      <c r="G203" s="40"/>
      <c r="H203" s="47">
        <v>70000</v>
      </c>
      <c r="I203" s="47">
        <v>70000</v>
      </c>
    </row>
    <row r="204" spans="2:9" s="2" customFormat="1" ht="15.75">
      <c r="B204" s="8"/>
      <c r="C204" s="8"/>
      <c r="D204" s="8"/>
      <c r="E204" s="8"/>
      <c r="F204" s="40" t="s">
        <v>43</v>
      </c>
      <c r="G204" s="40"/>
      <c r="H204" s="47">
        <v>305000</v>
      </c>
      <c r="I204" s="47">
        <v>305000</v>
      </c>
    </row>
    <row r="205" spans="2:9" s="2" customFormat="1" ht="15.75">
      <c r="B205" s="8"/>
      <c r="C205" s="8"/>
      <c r="D205" s="8"/>
      <c r="E205" s="8"/>
      <c r="F205" s="40" t="s">
        <v>3</v>
      </c>
      <c r="G205" s="40"/>
      <c r="H205" s="47">
        <v>30000</v>
      </c>
      <c r="I205" s="47">
        <v>30000</v>
      </c>
    </row>
    <row r="206" spans="2:10" s="2" customFormat="1" ht="15.75">
      <c r="B206" s="8"/>
      <c r="C206" s="8" t="s">
        <v>222</v>
      </c>
      <c r="D206" s="8" t="s">
        <v>223</v>
      </c>
      <c r="E206" s="8"/>
      <c r="F206" s="40"/>
      <c r="G206" s="40"/>
      <c r="H206" s="47">
        <v>45000</v>
      </c>
      <c r="I206" s="47">
        <v>55000</v>
      </c>
      <c r="J206" s="64"/>
    </row>
    <row r="207" spans="2:9" s="2" customFormat="1" ht="15.75">
      <c r="B207" s="8"/>
      <c r="C207" s="8" t="s">
        <v>44</v>
      </c>
      <c r="D207" s="8" t="s">
        <v>4</v>
      </c>
      <c r="E207" s="8"/>
      <c r="F207" s="40"/>
      <c r="G207" s="40"/>
      <c r="H207" s="47">
        <v>30000</v>
      </c>
      <c r="I207" s="47">
        <v>20000</v>
      </c>
    </row>
    <row r="208" spans="2:9" s="2" customFormat="1" ht="15.75">
      <c r="B208" s="8"/>
      <c r="C208" s="8" t="s">
        <v>45</v>
      </c>
      <c r="D208" s="8" t="s">
        <v>46</v>
      </c>
      <c r="E208" s="8"/>
      <c r="F208" s="40"/>
      <c r="G208" s="40"/>
      <c r="H208" s="42">
        <f>SUM(H209:H209)</f>
        <v>695000</v>
      </c>
      <c r="I208" s="42">
        <f>SUM(I209:I209)</f>
        <v>695000</v>
      </c>
    </row>
    <row r="209" spans="2:9" s="2" customFormat="1" ht="15.75">
      <c r="B209" s="8"/>
      <c r="C209" s="8"/>
      <c r="D209" s="8"/>
      <c r="E209" s="8"/>
      <c r="F209" s="40" t="s">
        <v>237</v>
      </c>
      <c r="G209" s="40"/>
      <c r="H209" s="47">
        <v>695000</v>
      </c>
      <c r="I209" s="47">
        <v>695000</v>
      </c>
    </row>
    <row r="210" spans="2:9" s="2" customFormat="1" ht="15.75">
      <c r="B210" s="8" t="s">
        <v>48</v>
      </c>
      <c r="C210" s="8"/>
      <c r="D210" s="8" t="s">
        <v>49</v>
      </c>
      <c r="E210" s="8"/>
      <c r="F210" s="40"/>
      <c r="G210" s="40"/>
      <c r="H210" s="41">
        <f>SUM(H211)</f>
        <v>415000</v>
      </c>
      <c r="I210" s="41">
        <f>SUM(I211)</f>
        <v>415000</v>
      </c>
    </row>
    <row r="211" spans="1:9" s="2" customFormat="1" ht="15.75">
      <c r="A211" s="79"/>
      <c r="B211" s="80"/>
      <c r="C211" s="80" t="s">
        <v>50</v>
      </c>
      <c r="D211" s="80" t="s">
        <v>51</v>
      </c>
      <c r="E211" s="80"/>
      <c r="F211" s="81"/>
      <c r="G211" s="81"/>
      <c r="H211" s="82">
        <v>415000</v>
      </c>
      <c r="I211" s="82">
        <v>415000</v>
      </c>
    </row>
    <row r="212" spans="1:9" s="75" customFormat="1" ht="30.75" customHeight="1">
      <c r="A212" s="59" t="s">
        <v>359</v>
      </c>
      <c r="B212" s="60"/>
      <c r="C212" s="60"/>
      <c r="D212" s="60"/>
      <c r="E212" s="60"/>
      <c r="F212" s="83"/>
      <c r="G212" s="77">
        <f>SUM(G9+G130+G150)</f>
        <v>5</v>
      </c>
      <c r="H212" s="74">
        <f>SUM(H9+H62+H66+H97+H109+H113+H123+H130+H150+H169+H184+H196+H59+H90+H165)</f>
        <v>57332000</v>
      </c>
      <c r="I212" s="74">
        <f>SUM(I9+I62+I66+I97+I109+I113+I123+I130+I150+I169+I184+I196+I59+I90+I165)</f>
        <v>65650618</v>
      </c>
    </row>
    <row r="213" ht="15.75">
      <c r="I213" s="8"/>
    </row>
    <row r="214" spans="6:9" ht="15.75">
      <c r="F214" s="84"/>
      <c r="G214" s="85" t="s">
        <v>13</v>
      </c>
      <c r="H214" s="85">
        <f>H10+H131+H151</f>
        <v>9375000</v>
      </c>
      <c r="I214" s="85">
        <f>I10+I131+I151+I67</f>
        <v>9575000</v>
      </c>
    </row>
    <row r="215" spans="6:9" ht="15.75">
      <c r="F215" s="84"/>
      <c r="G215" s="85" t="s">
        <v>21</v>
      </c>
      <c r="H215" s="85">
        <f>H17+H136+H154</f>
        <v>2175000</v>
      </c>
      <c r="I215" s="85">
        <f>I17+I136+I154+I70</f>
        <v>2175000</v>
      </c>
    </row>
    <row r="216" spans="6:9" ht="15.75">
      <c r="F216" s="84"/>
      <c r="G216" s="85" t="s">
        <v>23</v>
      </c>
      <c r="H216" s="85">
        <f>H19+H72+H98+H114+H124+H138+H156+H185+H197</f>
        <v>8245000</v>
      </c>
      <c r="I216" s="85">
        <f>I19+I72+I98+I114+I124+I138+I156+I185+I197</f>
        <v>8579412</v>
      </c>
    </row>
    <row r="217" spans="6:9" ht="15.75">
      <c r="F217" s="84"/>
      <c r="G217" s="85" t="s">
        <v>85</v>
      </c>
      <c r="H217" s="85">
        <f>H170</f>
        <v>2485000</v>
      </c>
      <c r="I217" s="85">
        <f>I170</f>
        <v>3075550</v>
      </c>
    </row>
    <row r="218" spans="6:9" ht="15.75">
      <c r="F218" s="84"/>
      <c r="G218" s="85" t="s">
        <v>52</v>
      </c>
      <c r="H218" s="85">
        <f>H50+H91+H110+H166+H181</f>
        <v>14994000</v>
      </c>
      <c r="I218" s="85">
        <f>I50+I91+I110+I166+I181</f>
        <v>15928656</v>
      </c>
    </row>
    <row r="219" spans="6:9" ht="15.75">
      <c r="F219" s="84"/>
      <c r="G219" s="85" t="s">
        <v>185</v>
      </c>
      <c r="H219" s="85">
        <f>H162+H56</f>
        <v>0</v>
      </c>
      <c r="I219" s="85">
        <f>I162+I56</f>
        <v>535000</v>
      </c>
    </row>
    <row r="220" spans="6:9" ht="15.75">
      <c r="F220" s="84"/>
      <c r="G220" s="85" t="s">
        <v>163</v>
      </c>
      <c r="H220" s="85">
        <f>H87</f>
        <v>300000</v>
      </c>
      <c r="I220" s="85">
        <f>I87</f>
        <v>300000</v>
      </c>
    </row>
    <row r="221" spans="6:9" ht="15.75">
      <c r="F221" s="84"/>
      <c r="G221" s="85" t="s">
        <v>58</v>
      </c>
      <c r="H221" s="85">
        <f>H94</f>
        <v>49000</v>
      </c>
      <c r="I221" s="85">
        <f>I94</f>
        <v>49000</v>
      </c>
    </row>
    <row r="222" spans="6:9" ht="15.75">
      <c r="F222" s="84"/>
      <c r="G222" s="85" t="s">
        <v>72</v>
      </c>
      <c r="H222" s="85">
        <f>H63+H60</f>
        <v>19709000</v>
      </c>
      <c r="I222" s="85">
        <f>I63+I60</f>
        <v>25433000</v>
      </c>
    </row>
    <row r="223" spans="1:9" s="75" customFormat="1" ht="15.75">
      <c r="A223" s="36"/>
      <c r="B223" s="37"/>
      <c r="C223" s="37"/>
      <c r="D223" s="37"/>
      <c r="E223" s="37"/>
      <c r="F223" s="26"/>
      <c r="G223" s="26"/>
      <c r="H223" s="86">
        <f>SUM(H214:H222)</f>
        <v>57332000</v>
      </c>
      <c r="I223" s="86">
        <f>SUM(I214:I222)</f>
        <v>65650618</v>
      </c>
    </row>
    <row r="224" spans="6:9" ht="15.75">
      <c r="F224" s="26"/>
      <c r="G224" s="26"/>
      <c r="H224" s="26"/>
      <c r="I224" s="26"/>
    </row>
  </sheetData>
  <sheetProtection selectLockedCells="1" selectUnlockedCells="1"/>
  <mergeCells count="15">
    <mergeCell ref="A97:F97"/>
    <mergeCell ref="A66:F66"/>
    <mergeCell ref="H7:I7"/>
    <mergeCell ref="A9:F9"/>
    <mergeCell ref="A62:F62"/>
    <mergeCell ref="B162:E162"/>
    <mergeCell ref="A123:F123"/>
    <mergeCell ref="A1:I1"/>
    <mergeCell ref="A2:I2"/>
    <mergeCell ref="A3:I3"/>
    <mergeCell ref="A4:I4"/>
    <mergeCell ref="A5:I5"/>
    <mergeCell ref="B56:E56"/>
    <mergeCell ref="A7:F8"/>
    <mergeCell ref="G7:G8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69" r:id="rId1"/>
  <headerFooter alignWithMargins="0">
    <oddFooter>&amp;C&amp;P. oldal, összesen: &amp;N</oddFooter>
  </headerFooter>
  <rowBreaks count="4" manualBreakCount="4">
    <brk id="55" max="8" man="1"/>
    <brk id="96" max="8" man="1"/>
    <brk id="137" max="8" man="1"/>
    <brk id="18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45" zoomScaleNormal="145" zoomScaleSheetLayoutView="75" zoomScalePageLayoutView="0" workbookViewId="0" topLeftCell="A1">
      <selection activeCell="A4" sqref="A4:E4"/>
    </sheetView>
  </sheetViews>
  <sheetFormatPr defaultColWidth="9.140625" defaultRowHeight="12.75"/>
  <cols>
    <col min="1" max="1" width="82.00390625" style="10" bestFit="1" customWidth="1"/>
    <col min="2" max="2" width="12.421875" style="10" customWidth="1"/>
    <col min="3" max="3" width="11.57421875" style="10" customWidth="1"/>
    <col min="4" max="4" width="15.8515625" style="10" customWidth="1"/>
    <col min="5" max="5" width="13.8515625" style="10" customWidth="1"/>
    <col min="6" max="16384" width="9.140625" style="10" customWidth="1"/>
  </cols>
  <sheetData>
    <row r="1" spans="1:5" s="15" customFormat="1" ht="15.75">
      <c r="A1" s="245" t="s">
        <v>351</v>
      </c>
      <c r="B1" s="245"/>
      <c r="C1" s="245"/>
      <c r="D1" s="245"/>
      <c r="E1" s="245"/>
    </row>
    <row r="2" spans="1:5" s="15" customFormat="1" ht="15.75">
      <c r="A2" s="245" t="s">
        <v>296</v>
      </c>
      <c r="B2" s="245"/>
      <c r="C2" s="245"/>
      <c r="D2" s="245"/>
      <c r="E2" s="245"/>
    </row>
    <row r="3" spans="1:5" s="15" customFormat="1" ht="24" customHeight="1">
      <c r="A3" s="255" t="s">
        <v>214</v>
      </c>
      <c r="B3" s="255"/>
      <c r="C3" s="255"/>
      <c r="D3" s="255"/>
      <c r="E3" s="255"/>
    </row>
    <row r="4" spans="1:5" s="15" customFormat="1" ht="25.5" customHeight="1">
      <c r="A4" s="255" t="s">
        <v>284</v>
      </c>
      <c r="B4" s="255"/>
      <c r="C4" s="255"/>
      <c r="D4" s="255"/>
      <c r="E4" s="255"/>
    </row>
    <row r="5" spans="1:5" s="15" customFormat="1" ht="47.25">
      <c r="A5" s="189" t="s">
        <v>309</v>
      </c>
      <c r="B5" s="176" t="s">
        <v>189</v>
      </c>
      <c r="C5" s="176" t="s">
        <v>190</v>
      </c>
      <c r="D5" s="176" t="s">
        <v>250</v>
      </c>
      <c r="E5" s="176" t="s">
        <v>191</v>
      </c>
    </row>
    <row r="6" spans="1:5" s="15" customFormat="1" ht="15.75">
      <c r="A6" s="182" t="s">
        <v>196</v>
      </c>
      <c r="B6" s="186">
        <f>'5.kiadás'!I113</f>
        <v>560000</v>
      </c>
      <c r="C6" s="180">
        <v>0</v>
      </c>
      <c r="D6" s="180">
        <v>0</v>
      </c>
      <c r="E6" s="180">
        <f aca="true" t="shared" si="0" ref="E6:E20">SUM(B6:D6)</f>
        <v>560000</v>
      </c>
    </row>
    <row r="7" spans="1:5" s="15" customFormat="1" ht="15.75">
      <c r="A7" s="181" t="s">
        <v>192</v>
      </c>
      <c r="B7" s="186">
        <f>'5.kiadás'!I9</f>
        <v>22874068</v>
      </c>
      <c r="C7" s="180">
        <v>0</v>
      </c>
      <c r="D7" s="180">
        <v>0</v>
      </c>
      <c r="E7" s="180">
        <f t="shared" si="0"/>
        <v>22874068</v>
      </c>
    </row>
    <row r="8" spans="1:5" s="15" customFormat="1" ht="15.75">
      <c r="A8" s="181" t="s">
        <v>76</v>
      </c>
      <c r="B8" s="186">
        <f>'5.kiadás'!I97</f>
        <v>290000</v>
      </c>
      <c r="C8" s="180">
        <v>0</v>
      </c>
      <c r="D8" s="180">
        <v>0</v>
      </c>
      <c r="E8" s="180">
        <f>SUM(B8:D8)</f>
        <v>290000</v>
      </c>
    </row>
    <row r="9" spans="1:5" s="15" customFormat="1" ht="15.75">
      <c r="A9" s="181" t="s">
        <v>307</v>
      </c>
      <c r="B9" s="186">
        <f>'5.kiadás'!I59</f>
        <v>3350000</v>
      </c>
      <c r="C9" s="180">
        <v>0</v>
      </c>
      <c r="D9" s="180">
        <v>0</v>
      </c>
      <c r="E9" s="180">
        <f>SUM(B9:D9)</f>
        <v>3350000</v>
      </c>
    </row>
    <row r="10" spans="1:5" s="15" customFormat="1" ht="15.75">
      <c r="A10" s="181" t="s">
        <v>197</v>
      </c>
      <c r="B10" s="186">
        <f>'5.kiadás'!I123</f>
        <v>700000</v>
      </c>
      <c r="C10" s="180">
        <v>0</v>
      </c>
      <c r="D10" s="180">
        <v>0</v>
      </c>
      <c r="E10" s="180">
        <f t="shared" si="0"/>
        <v>700000</v>
      </c>
    </row>
    <row r="11" spans="1:5" s="15" customFormat="1" ht="15.75">
      <c r="A11" s="181" t="s">
        <v>193</v>
      </c>
      <c r="B11" s="186">
        <f>'5.kiadás'!I66</f>
        <v>1450000</v>
      </c>
      <c r="C11" s="180">
        <v>0</v>
      </c>
      <c r="D11" s="180">
        <v>0</v>
      </c>
      <c r="E11" s="180">
        <f t="shared" si="0"/>
        <v>1450000</v>
      </c>
    </row>
    <row r="12" spans="1:5" s="15" customFormat="1" ht="15.75">
      <c r="A12" s="181" t="s">
        <v>263</v>
      </c>
      <c r="B12" s="186">
        <f>'5.kiadás'!I90</f>
        <v>316000</v>
      </c>
      <c r="C12" s="180">
        <v>0</v>
      </c>
      <c r="D12" s="180">
        <v>0</v>
      </c>
      <c r="E12" s="180">
        <f t="shared" si="0"/>
        <v>316000</v>
      </c>
    </row>
    <row r="13" spans="1:5" s="15" customFormat="1" ht="15.75">
      <c r="A13" s="182" t="s">
        <v>194</v>
      </c>
      <c r="B13" s="186">
        <f>'5.kiadás'!I109</f>
        <v>144000</v>
      </c>
      <c r="C13" s="180">
        <v>0</v>
      </c>
      <c r="D13" s="180">
        <v>0</v>
      </c>
      <c r="E13" s="180">
        <f t="shared" si="0"/>
        <v>144000</v>
      </c>
    </row>
    <row r="14" spans="1:5" s="15" customFormat="1" ht="15.75">
      <c r="A14" s="182" t="s">
        <v>256</v>
      </c>
      <c r="B14" s="180">
        <f>'5.kiadás'!I165</f>
        <v>183000</v>
      </c>
      <c r="C14" s="180">
        <v>0</v>
      </c>
      <c r="D14" s="180">
        <v>0</v>
      </c>
      <c r="E14" s="180">
        <f t="shared" si="0"/>
        <v>183000</v>
      </c>
    </row>
    <row r="15" spans="1:5" s="15" customFormat="1" ht="15.75">
      <c r="A15" s="182" t="s">
        <v>94</v>
      </c>
      <c r="B15" s="187">
        <f>'5.kiadás'!I169</f>
        <v>3125550</v>
      </c>
      <c r="C15" s="187">
        <v>0</v>
      </c>
      <c r="D15" s="187">
        <v>0</v>
      </c>
      <c r="E15" s="187">
        <f t="shared" si="0"/>
        <v>3125550</v>
      </c>
    </row>
    <row r="16" spans="1:5" s="15" customFormat="1" ht="15.75">
      <c r="A16" s="182" t="s">
        <v>195</v>
      </c>
      <c r="B16" s="187">
        <f>'5.kiadás'!I130</f>
        <v>3935000</v>
      </c>
      <c r="C16" s="188">
        <v>0</v>
      </c>
      <c r="D16" s="188">
        <v>0</v>
      </c>
      <c r="E16" s="188">
        <f t="shared" si="0"/>
        <v>3935000</v>
      </c>
    </row>
    <row r="17" spans="1:5" s="15" customFormat="1" ht="15.75">
      <c r="A17" s="182" t="s">
        <v>84</v>
      </c>
      <c r="B17" s="187">
        <f>'5.kiadás'!I150+'11.Idősek Otthona kiadás'!H55</f>
        <v>5101000</v>
      </c>
      <c r="C17" s="188">
        <v>0</v>
      </c>
      <c r="D17" s="188">
        <v>0</v>
      </c>
      <c r="E17" s="188">
        <f t="shared" si="0"/>
        <v>5101000</v>
      </c>
    </row>
    <row r="18" spans="1:5" s="15" customFormat="1" ht="15.75">
      <c r="A18" s="182" t="s">
        <v>144</v>
      </c>
      <c r="B18" s="188">
        <v>0</v>
      </c>
      <c r="C18" s="188">
        <f>'5.kiadás'!I184</f>
        <v>120000</v>
      </c>
      <c r="D18" s="188">
        <v>0</v>
      </c>
      <c r="E18" s="188">
        <f t="shared" si="0"/>
        <v>120000</v>
      </c>
    </row>
    <row r="19" spans="1:5" s="15" customFormat="1" ht="15.75">
      <c r="A19" s="182" t="s">
        <v>198</v>
      </c>
      <c r="B19" s="188">
        <v>0</v>
      </c>
      <c r="C19" s="188">
        <f>'5.kiadás'!I196</f>
        <v>2520000</v>
      </c>
      <c r="D19" s="188">
        <v>0</v>
      </c>
      <c r="E19" s="188">
        <f t="shared" si="0"/>
        <v>2520000</v>
      </c>
    </row>
    <row r="20" spans="1:5" s="15" customFormat="1" ht="15.75">
      <c r="A20" s="182" t="s">
        <v>360</v>
      </c>
      <c r="B20" s="188">
        <v>0</v>
      </c>
      <c r="C20" s="188">
        <f>'11.Idősek Otthona kiadás'!H7</f>
        <v>42287000</v>
      </c>
      <c r="D20" s="188">
        <v>0</v>
      </c>
      <c r="E20" s="188">
        <f t="shared" si="0"/>
        <v>42287000</v>
      </c>
    </row>
    <row r="21" spans="1:5" s="15" customFormat="1" ht="21" customHeight="1">
      <c r="A21" s="177" t="s">
        <v>215</v>
      </c>
      <c r="B21" s="185">
        <f>SUM(B6:B20)</f>
        <v>42028618</v>
      </c>
      <c r="C21" s="185">
        <f>SUM(C6:C20)</f>
        <v>44927000</v>
      </c>
      <c r="D21" s="185">
        <f>SUM(D6:D20)</f>
        <v>0</v>
      </c>
      <c r="E21" s="185">
        <f>SUM(E6:E20)</f>
        <v>86955618</v>
      </c>
    </row>
    <row r="24" ht="12.75">
      <c r="D24" s="11"/>
    </row>
  </sheetData>
  <sheetProtection/>
  <mergeCells count="4">
    <mergeCell ref="A3:E3"/>
    <mergeCell ref="A4:E4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="145" zoomScaleNormal="145" zoomScalePageLayoutView="0" workbookViewId="0" topLeftCell="A1">
      <selection activeCell="I4" sqref="I4"/>
    </sheetView>
  </sheetViews>
  <sheetFormatPr defaultColWidth="10.28125" defaultRowHeight="12.75"/>
  <cols>
    <col min="1" max="1" width="4.28125" style="6" customWidth="1"/>
    <col min="2" max="2" width="46.421875" style="6" customWidth="1"/>
    <col min="3" max="3" width="9.57421875" style="6" customWidth="1"/>
    <col min="4" max="5" width="9.140625" style="6" hidden="1" customWidth="1"/>
    <col min="6" max="6" width="9.57421875" style="6" customWidth="1"/>
    <col min="7" max="7" width="14.421875" style="6" customWidth="1"/>
    <col min="8" max="16384" width="10.28125" style="6" customWidth="1"/>
  </cols>
  <sheetData>
    <row r="1" spans="1:7" ht="15.75" customHeight="1">
      <c r="A1" s="256" t="s">
        <v>352</v>
      </c>
      <c r="B1" s="256"/>
      <c r="C1" s="256"/>
      <c r="D1" s="256"/>
      <c r="E1" s="256"/>
      <c r="F1" s="256"/>
      <c r="G1" s="256"/>
    </row>
    <row r="2" spans="1:7" ht="15.75" customHeight="1">
      <c r="A2" s="256" t="s">
        <v>297</v>
      </c>
      <c r="B2" s="256"/>
      <c r="C2" s="256"/>
      <c r="D2" s="256"/>
      <c r="E2" s="256"/>
      <c r="F2" s="256"/>
      <c r="G2" s="256"/>
    </row>
    <row r="3" spans="1:7" ht="24" customHeight="1">
      <c r="A3" s="258" t="s">
        <v>68</v>
      </c>
      <c r="B3" s="258"/>
      <c r="C3" s="258"/>
      <c r="D3" s="258"/>
      <c r="E3" s="258"/>
      <c r="F3" s="258"/>
      <c r="G3" s="258"/>
    </row>
    <row r="4" spans="1:7" ht="24" customHeight="1">
      <c r="A4" s="259" t="s">
        <v>199</v>
      </c>
      <c r="B4" s="259"/>
      <c r="C4" s="259"/>
      <c r="D4" s="259"/>
      <c r="E4" s="259"/>
      <c r="F4" s="259"/>
      <c r="G4" s="259"/>
    </row>
    <row r="5" spans="1:7" ht="15.75">
      <c r="A5" s="260" t="s">
        <v>310</v>
      </c>
      <c r="B5" s="260"/>
      <c r="C5" s="260"/>
      <c r="D5" s="260"/>
      <c r="E5" s="260"/>
      <c r="F5" s="260"/>
      <c r="G5" s="260"/>
    </row>
    <row r="6" spans="2:6" ht="15.75">
      <c r="B6" s="190"/>
      <c r="C6" s="206"/>
      <c r="D6" s="190"/>
      <c r="E6" s="190"/>
      <c r="F6" s="206"/>
    </row>
    <row r="7" spans="1:7" ht="45.75" customHeight="1">
      <c r="A7" s="257" t="s">
        <v>200</v>
      </c>
      <c r="B7" s="257"/>
      <c r="C7" s="191" t="s">
        <v>239</v>
      </c>
      <c r="D7" s="191"/>
      <c r="E7" s="191"/>
      <c r="F7" s="191" t="s">
        <v>291</v>
      </c>
      <c r="G7" s="191" t="s">
        <v>292</v>
      </c>
    </row>
    <row r="8" spans="1:7" ht="15.75">
      <c r="A8" s="6" t="s">
        <v>124</v>
      </c>
      <c r="B8" s="193" t="s">
        <v>125</v>
      </c>
      <c r="C8" s="187">
        <v>42205</v>
      </c>
      <c r="D8" s="194"/>
      <c r="E8" s="195"/>
      <c r="F8" s="187">
        <v>43626</v>
      </c>
      <c r="G8" s="187">
        <f>'3.bevétel jogc.'!G9+'10.Idősek Otthona bevétel'!G8</f>
        <v>45776618</v>
      </c>
    </row>
    <row r="9" spans="1:11" ht="15.75">
      <c r="A9" s="6" t="s">
        <v>105</v>
      </c>
      <c r="B9" s="193" t="s">
        <v>106</v>
      </c>
      <c r="C9" s="187">
        <v>3828</v>
      </c>
      <c r="D9" s="194"/>
      <c r="E9" s="195"/>
      <c r="F9" s="187">
        <v>3703</v>
      </c>
      <c r="G9" s="187">
        <f>'3.bevétel jogc.'!G29</f>
        <v>4045000</v>
      </c>
      <c r="K9" s="207"/>
    </row>
    <row r="10" spans="1:11" ht="15.75">
      <c r="A10" s="6" t="s">
        <v>63</v>
      </c>
      <c r="B10" s="193" t="s">
        <v>64</v>
      </c>
      <c r="C10" s="187">
        <v>18479</v>
      </c>
      <c r="D10" s="194"/>
      <c r="E10" s="195"/>
      <c r="F10" s="187">
        <v>19334</v>
      </c>
      <c r="G10" s="187">
        <f>'3.bevétel jogc.'!G44+'10.Idősek Otthona bevétel'!G10</f>
        <v>19676000</v>
      </c>
      <c r="K10" s="207"/>
    </row>
    <row r="11" spans="1:11" ht="15.75">
      <c r="A11" s="6" t="s">
        <v>171</v>
      </c>
      <c r="B11" s="193" t="s">
        <v>172</v>
      </c>
      <c r="C11" s="195">
        <v>243</v>
      </c>
      <c r="D11" s="194"/>
      <c r="E11" s="195"/>
      <c r="F11" s="195">
        <v>39</v>
      </c>
      <c r="G11" s="195">
        <f>'3.bevétel jogc.'!G48</f>
        <v>5000</v>
      </c>
      <c r="K11" s="207"/>
    </row>
    <row r="12" spans="1:7" ht="15.75">
      <c r="A12" s="6" t="s">
        <v>97</v>
      </c>
      <c r="B12" s="208" t="s">
        <v>98</v>
      </c>
      <c r="C12" s="195">
        <v>5696</v>
      </c>
      <c r="D12" s="194"/>
      <c r="E12" s="195"/>
      <c r="F12" s="195">
        <v>13397</v>
      </c>
      <c r="G12" s="195">
        <f>'3.bevétel jogc.'!G52+'10.Idősek Otthona bevétel'!G16</f>
        <v>16513000</v>
      </c>
    </row>
    <row r="13" spans="1:7" ht="15.75">
      <c r="A13" s="196"/>
      <c r="B13" s="197" t="s">
        <v>201</v>
      </c>
      <c r="C13" s="209">
        <f>SUM(C8:C12)</f>
        <v>70451</v>
      </c>
      <c r="D13" s="209">
        <f>SUM(D8:D12)</f>
        <v>0</v>
      </c>
      <c r="E13" s="209">
        <f>SUM(E8:E12)</f>
        <v>0</v>
      </c>
      <c r="F13" s="209">
        <f>SUM(F8:F12)</f>
        <v>80099</v>
      </c>
      <c r="G13" s="209">
        <f>SUM(G8:G12)</f>
        <v>86015618</v>
      </c>
    </row>
    <row r="14" spans="2:5" ht="15.75">
      <c r="B14" s="199"/>
      <c r="D14" s="210"/>
      <c r="E14" s="211"/>
    </row>
    <row r="15" spans="1:10" ht="15.75">
      <c r="A15" s="6" t="s">
        <v>13</v>
      </c>
      <c r="B15" s="208" t="s">
        <v>5</v>
      </c>
      <c r="C15" s="187">
        <v>26190</v>
      </c>
      <c r="D15" s="194"/>
      <c r="E15" s="195"/>
      <c r="F15" s="187">
        <v>26592</v>
      </c>
      <c r="G15" s="187">
        <f>'5.kiadás'!I214+'11.Idősek Otthona kiadás'!H8+'11.Idősek Otthona kiadás'!H56</f>
        <v>30859000</v>
      </c>
      <c r="H15" s="207"/>
      <c r="I15" s="207"/>
      <c r="J15" s="207"/>
    </row>
    <row r="16" spans="1:10" ht="15.75">
      <c r="A16" s="6" t="s">
        <v>21</v>
      </c>
      <c r="B16" s="208" t="s">
        <v>202</v>
      </c>
      <c r="C16" s="187">
        <v>6485</v>
      </c>
      <c r="D16" s="194"/>
      <c r="E16" s="195"/>
      <c r="F16" s="187">
        <v>6731</v>
      </c>
      <c r="G16" s="187">
        <f>'5.kiadás'!I215+'11.Idősek Otthona kiadás'!H17+'11.Idősek Otthona kiadás'!H60</f>
        <v>7865000</v>
      </c>
      <c r="H16" s="207"/>
      <c r="I16" s="207"/>
      <c r="J16" s="207"/>
    </row>
    <row r="17" spans="1:10" ht="15.75">
      <c r="A17" s="6" t="s">
        <v>23</v>
      </c>
      <c r="B17" s="208" t="s">
        <v>203</v>
      </c>
      <c r="C17" s="187">
        <v>24385</v>
      </c>
      <c r="D17" s="194"/>
      <c r="E17" s="195"/>
      <c r="F17" s="187">
        <v>24951</v>
      </c>
      <c r="G17" s="187">
        <f>'5.kiadás'!I216+'11.Idősek Otthona kiadás'!H20+'11.Idősek Otthona kiadás'!H62</f>
        <v>24993412</v>
      </c>
      <c r="H17" s="207"/>
      <c r="I17" s="207"/>
      <c r="J17" s="207"/>
    </row>
    <row r="18" spans="1:10" ht="15.75">
      <c r="A18" s="6" t="s">
        <v>85</v>
      </c>
      <c r="B18" s="208" t="s">
        <v>204</v>
      </c>
      <c r="C18" s="187">
        <v>5221</v>
      </c>
      <c r="D18" s="194"/>
      <c r="E18" s="195"/>
      <c r="F18" s="187">
        <v>2400</v>
      </c>
      <c r="G18" s="187">
        <f>'5.kiadás'!I217</f>
        <v>3075550</v>
      </c>
      <c r="H18" s="207"/>
      <c r="I18" s="207"/>
      <c r="J18" s="207"/>
    </row>
    <row r="19" spans="1:10" ht="15.75">
      <c r="A19" s="6" t="s">
        <v>52</v>
      </c>
      <c r="B19" s="201" t="s">
        <v>53</v>
      </c>
      <c r="C19" s="187">
        <v>2575</v>
      </c>
      <c r="D19" s="194"/>
      <c r="E19" s="195"/>
      <c r="F19" s="187">
        <v>5094</v>
      </c>
      <c r="G19" s="187">
        <f>'5.kiadás'!I218</f>
        <v>15928656</v>
      </c>
      <c r="H19" s="207"/>
      <c r="I19" s="207"/>
      <c r="J19" s="207"/>
    </row>
    <row r="20" spans="1:10" ht="15.75">
      <c r="A20" s="6" t="s">
        <v>205</v>
      </c>
      <c r="B20" s="201" t="s">
        <v>59</v>
      </c>
      <c r="C20" s="187">
        <v>0</v>
      </c>
      <c r="D20" s="195"/>
      <c r="E20" s="195"/>
      <c r="F20" s="187">
        <v>2466</v>
      </c>
      <c r="G20" s="187">
        <f>'5.kiadás'!I222-'5.kiadás'!I63</f>
        <v>3350000</v>
      </c>
      <c r="H20" s="207"/>
      <c r="I20" s="207"/>
      <c r="J20" s="207"/>
    </row>
    <row r="21" spans="1:7" ht="15.75">
      <c r="A21" s="196"/>
      <c r="B21" s="197" t="s">
        <v>206</v>
      </c>
      <c r="C21" s="202">
        <f>SUM(C15:C20)</f>
        <v>64856</v>
      </c>
      <c r="D21" s="202">
        <f>SUM(D15:D19)</f>
        <v>0</v>
      </c>
      <c r="E21" s="202">
        <f>SUM(E15:E19)</f>
        <v>0</v>
      </c>
      <c r="F21" s="202">
        <f>SUM(F15:F20)</f>
        <v>68234</v>
      </c>
      <c r="G21" s="202">
        <f>SUM(G15:G20)</f>
        <v>86071618</v>
      </c>
    </row>
    <row r="22" spans="4:5" ht="15.75">
      <c r="D22" s="7"/>
      <c r="E22" s="7"/>
    </row>
    <row r="23" spans="4:5" ht="15.75">
      <c r="D23" s="7"/>
      <c r="E23" s="7"/>
    </row>
    <row r="24" spans="4:5" ht="15.75">
      <c r="D24" s="7"/>
      <c r="E24" s="7"/>
    </row>
  </sheetData>
  <sheetProtection/>
  <mergeCells count="6">
    <mergeCell ref="A1:G1"/>
    <mergeCell ref="A7:B7"/>
    <mergeCell ref="A3:G3"/>
    <mergeCell ref="A4:G4"/>
    <mergeCell ref="A5:G5"/>
    <mergeCell ref="A2:G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="145" zoomScaleNormal="145" zoomScalePageLayoutView="0" workbookViewId="0" topLeftCell="A1">
      <selection activeCell="A5" sqref="A5:E5"/>
    </sheetView>
  </sheetViews>
  <sheetFormatPr defaultColWidth="10.28125" defaultRowHeight="12.75"/>
  <cols>
    <col min="1" max="1" width="3.421875" style="6" customWidth="1"/>
    <col min="2" max="2" width="49.28125" style="6" customWidth="1"/>
    <col min="3" max="4" width="10.28125" style="6" customWidth="1"/>
    <col min="5" max="5" width="13.28125" style="6" customWidth="1"/>
    <col min="6" max="16384" width="10.28125" style="6" customWidth="1"/>
  </cols>
  <sheetData>
    <row r="1" spans="1:5" ht="19.5" customHeight="1">
      <c r="A1" s="256" t="s">
        <v>353</v>
      </c>
      <c r="B1" s="256"/>
      <c r="C1" s="256"/>
      <c r="D1" s="256"/>
      <c r="E1" s="256"/>
    </row>
    <row r="2" spans="1:5" ht="19.5" customHeight="1">
      <c r="A2" s="256" t="s">
        <v>298</v>
      </c>
      <c r="B2" s="256"/>
      <c r="C2" s="256"/>
      <c r="D2" s="256"/>
      <c r="E2" s="256"/>
    </row>
    <row r="3" spans="1:5" ht="19.5" customHeight="1">
      <c r="A3" s="260" t="s">
        <v>214</v>
      </c>
      <c r="B3" s="260"/>
      <c r="C3" s="260"/>
      <c r="D3" s="260"/>
      <c r="E3" s="260"/>
    </row>
    <row r="4" spans="1:5" ht="15.75">
      <c r="A4" s="261" t="s">
        <v>207</v>
      </c>
      <c r="B4" s="261"/>
      <c r="C4" s="261"/>
      <c r="D4" s="261"/>
      <c r="E4" s="261"/>
    </row>
    <row r="5" spans="1:5" ht="15.75">
      <c r="A5" s="260" t="s">
        <v>310</v>
      </c>
      <c r="B5" s="260"/>
      <c r="C5" s="260"/>
      <c r="D5" s="260"/>
      <c r="E5" s="260"/>
    </row>
    <row r="6" spans="1:4" ht="15.75">
      <c r="A6" s="190"/>
      <c r="B6" s="190"/>
      <c r="C6" s="190"/>
      <c r="D6" s="190"/>
    </row>
    <row r="7" spans="1:5" ht="31.5">
      <c r="A7" s="257" t="s">
        <v>200</v>
      </c>
      <c r="B7" s="257"/>
      <c r="C7" s="191" t="s">
        <v>239</v>
      </c>
      <c r="D7" s="191" t="s">
        <v>291</v>
      </c>
      <c r="E7" s="191" t="s">
        <v>292</v>
      </c>
    </row>
    <row r="8" spans="1:5" ht="15.75">
      <c r="A8" s="192" t="s">
        <v>139</v>
      </c>
      <c r="B8" s="193" t="s">
        <v>140</v>
      </c>
      <c r="C8" s="194">
        <v>2971</v>
      </c>
      <c r="D8" s="194">
        <v>7880</v>
      </c>
      <c r="E8" s="194">
        <v>0</v>
      </c>
    </row>
    <row r="9" spans="1:5" ht="15.75">
      <c r="A9" s="192" t="s">
        <v>174</v>
      </c>
      <c r="B9" s="193" t="s">
        <v>175</v>
      </c>
      <c r="C9" s="195">
        <v>0</v>
      </c>
      <c r="D9" s="195">
        <v>10900</v>
      </c>
      <c r="E9" s="195">
        <v>0</v>
      </c>
    </row>
    <row r="10" spans="1:5" ht="15.75">
      <c r="A10" s="192" t="s">
        <v>176</v>
      </c>
      <c r="B10" s="193" t="s">
        <v>177</v>
      </c>
      <c r="C10" s="195">
        <v>4474</v>
      </c>
      <c r="D10" s="195">
        <v>5881</v>
      </c>
      <c r="E10" s="195">
        <f>'3.bevétel jogc.'!G50</f>
        <v>940000</v>
      </c>
    </row>
    <row r="11" spans="1:5" ht="15.75">
      <c r="A11" s="196"/>
      <c r="B11" s="197" t="s">
        <v>208</v>
      </c>
      <c r="C11" s="198">
        <f>SUM(C8:C10)</f>
        <v>7445</v>
      </c>
      <c r="D11" s="198">
        <f>SUM(D8:D10)</f>
        <v>24661</v>
      </c>
      <c r="E11" s="198">
        <f>SUM(E8:E10)</f>
        <v>940000</v>
      </c>
    </row>
    <row r="12" spans="2:4" ht="15.75">
      <c r="B12" s="199"/>
      <c r="C12" s="200"/>
      <c r="D12" s="200"/>
    </row>
    <row r="13" spans="1:5" ht="15.75">
      <c r="A13" s="192" t="s">
        <v>185</v>
      </c>
      <c r="B13" s="201" t="s">
        <v>186</v>
      </c>
      <c r="C13" s="195">
        <v>2062</v>
      </c>
      <c r="D13" s="195">
        <v>11224</v>
      </c>
      <c r="E13" s="195">
        <f>'5.kiadás'!I219</f>
        <v>535000</v>
      </c>
    </row>
    <row r="14" spans="1:5" ht="15.75">
      <c r="A14" s="192" t="s">
        <v>163</v>
      </c>
      <c r="B14" s="201" t="s">
        <v>164</v>
      </c>
      <c r="C14" s="195">
        <v>0</v>
      </c>
      <c r="D14" s="195">
        <v>0</v>
      </c>
      <c r="E14" s="195">
        <f>'5.kiadás'!I220</f>
        <v>300000</v>
      </c>
    </row>
    <row r="15" spans="1:5" ht="15.75">
      <c r="A15" s="192" t="s">
        <v>187</v>
      </c>
      <c r="B15" s="201" t="s">
        <v>57</v>
      </c>
      <c r="C15" s="195">
        <v>21</v>
      </c>
      <c r="D15" s="195">
        <v>11128</v>
      </c>
      <c r="E15" s="195">
        <f>'5.kiadás'!I221</f>
        <v>49000</v>
      </c>
    </row>
    <row r="16" spans="1:5" ht="15.75">
      <c r="A16" s="196"/>
      <c r="B16" s="197" t="s">
        <v>209</v>
      </c>
      <c r="C16" s="202">
        <f>SUM(C13:C15)</f>
        <v>2083</v>
      </c>
      <c r="D16" s="202">
        <f>SUM(D13:D15)</f>
        <v>22352</v>
      </c>
      <c r="E16" s="202">
        <f>SUM(E13:E15)</f>
        <v>884000</v>
      </c>
    </row>
    <row r="17" spans="1:5" ht="45.75" customHeight="1">
      <c r="A17" s="203"/>
      <c r="B17" s="204" t="s">
        <v>210</v>
      </c>
      <c r="C17" s="205">
        <f>SUM(C11+'7.Táj.adatok műk.'!E13)</f>
        <v>7445</v>
      </c>
      <c r="D17" s="205">
        <f>D11+'7.Táj.adatok műk.'!F13</f>
        <v>104760</v>
      </c>
      <c r="E17" s="205">
        <f>SUM('7.Táj.adatok műk.'!G13+'8.Táj.adatok felh.'!E11)</f>
        <v>86955618</v>
      </c>
    </row>
    <row r="18" spans="1:5" ht="44.25" customHeight="1">
      <c r="A18" s="203"/>
      <c r="B18" s="204" t="s">
        <v>211</v>
      </c>
      <c r="C18" s="205">
        <f>SUM(C16+'7.Táj.adatok műk.'!E21)</f>
        <v>2083</v>
      </c>
      <c r="D18" s="205">
        <f>D16+'7.Táj.adatok műk.'!F21</f>
        <v>90586</v>
      </c>
      <c r="E18" s="205">
        <f>SUM('7.Táj.adatok műk.'!G21+'8.Táj.adatok felh.'!E16)</f>
        <v>86955618</v>
      </c>
    </row>
    <row r="19" spans="3:4" ht="15.75">
      <c r="C19" s="7"/>
      <c r="D19" s="7"/>
    </row>
    <row r="20" spans="3:4" ht="15.75">
      <c r="C20" s="7"/>
      <c r="D20" s="7"/>
    </row>
    <row r="21" spans="3:4" ht="15.75">
      <c r="C21" s="7"/>
      <c r="D21" s="7"/>
    </row>
    <row r="22" spans="3:4" ht="15.75">
      <c r="C22" s="7"/>
      <c r="D22" s="7"/>
    </row>
  </sheetData>
  <sheetProtection/>
  <mergeCells count="6">
    <mergeCell ref="A7:B7"/>
    <mergeCell ref="A3:E3"/>
    <mergeCell ref="A4:E4"/>
    <mergeCell ref="A5:E5"/>
    <mergeCell ref="A1:E1"/>
    <mergeCell ref="A2:E2"/>
  </mergeCells>
  <printOptions gridLines="1" headings="1"/>
  <pageMargins left="0.7480314960629921" right="0.2362204724409449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5"/>
  <sheetViews>
    <sheetView zoomScale="145" zoomScaleNormal="145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36.140625" style="17" customWidth="1"/>
    <col min="2" max="2" width="46.28125" style="17" customWidth="1"/>
    <col min="3" max="3" width="15.8515625" style="17" customWidth="1"/>
    <col min="4" max="4" width="13.28125" style="17" customWidth="1"/>
    <col min="5" max="16384" width="9.140625" style="17" customWidth="1"/>
  </cols>
  <sheetData>
    <row r="1" spans="1:4" ht="18" customHeight="1">
      <c r="A1" s="262" t="s">
        <v>354</v>
      </c>
      <c r="B1" s="262"/>
      <c r="C1" s="262"/>
      <c r="D1" s="262"/>
    </row>
    <row r="2" spans="1:4" ht="18" customHeight="1">
      <c r="A2" s="262" t="s">
        <v>299</v>
      </c>
      <c r="B2" s="262"/>
      <c r="C2" s="262"/>
      <c r="D2" s="262"/>
    </row>
    <row r="3" spans="1:5" ht="24" customHeight="1">
      <c r="A3" s="228" t="s">
        <v>68</v>
      </c>
      <c r="B3" s="228"/>
      <c r="C3" s="228"/>
      <c r="D3" s="228"/>
      <c r="E3" s="212"/>
    </row>
    <row r="4" spans="1:5" ht="30" customHeight="1">
      <c r="A4" s="228" t="s">
        <v>285</v>
      </c>
      <c r="B4" s="228"/>
      <c r="C4" s="228"/>
      <c r="D4" s="228"/>
      <c r="E4" s="212"/>
    </row>
    <row r="5" spans="1:5" ht="17.25" customHeight="1">
      <c r="A5" s="269" t="s">
        <v>311</v>
      </c>
      <c r="B5" s="269"/>
      <c r="C5" s="269"/>
      <c r="D5" s="269"/>
      <c r="E5" s="212"/>
    </row>
    <row r="6" spans="1:4" ht="31.5" customHeight="1">
      <c r="A6" s="265" t="s">
        <v>200</v>
      </c>
      <c r="B6" s="266"/>
      <c r="C6" s="230" t="s">
        <v>304</v>
      </c>
      <c r="D6" s="230"/>
    </row>
    <row r="7" spans="1:4" ht="34.5" customHeight="1">
      <c r="A7" s="267"/>
      <c r="B7" s="268"/>
      <c r="C7" s="172" t="s">
        <v>305</v>
      </c>
      <c r="D7" s="172" t="s">
        <v>306</v>
      </c>
    </row>
    <row r="8" spans="1:4" ht="25.5" customHeight="1">
      <c r="A8" s="213" t="s">
        <v>279</v>
      </c>
      <c r="B8" s="214" t="s">
        <v>287</v>
      </c>
      <c r="C8" s="215">
        <v>300000</v>
      </c>
      <c r="D8" s="216">
        <v>300000</v>
      </c>
    </row>
    <row r="9" spans="1:4" ht="30" customHeight="1">
      <c r="A9" s="263" t="s">
        <v>286</v>
      </c>
      <c r="B9" s="264"/>
      <c r="C9" s="217">
        <f>SUM(C8:C8)</f>
        <v>300000</v>
      </c>
      <c r="D9" s="217">
        <f>SUM(D8:D8)</f>
        <v>300000</v>
      </c>
    </row>
    <row r="12" s="18" customFormat="1" ht="15"/>
    <row r="13" s="18" customFormat="1" ht="15.75">
      <c r="C13" s="19"/>
    </row>
    <row r="14" s="18" customFormat="1" ht="15"/>
    <row r="15" s="18" customFormat="1" ht="15"/>
    <row r="16" s="18" customFormat="1" ht="15"/>
    <row r="17" s="18" customFormat="1" ht="15"/>
    <row r="18" s="18" customFormat="1" ht="15"/>
    <row r="19" s="18" customFormat="1" ht="15"/>
    <row r="20" s="18" customFormat="1" ht="15"/>
    <row r="21" s="18" customFormat="1" ht="15"/>
    <row r="22" s="18" customFormat="1" ht="15"/>
    <row r="23" s="18" customFormat="1" ht="15"/>
    <row r="24" s="18" customFormat="1" ht="15"/>
    <row r="25" s="18" customFormat="1" ht="15"/>
    <row r="26" s="18" customFormat="1" ht="15"/>
    <row r="27" s="18" customFormat="1" ht="15"/>
    <row r="28" s="18" customFormat="1" ht="15"/>
    <row r="29" s="18" customFormat="1" ht="15"/>
    <row r="172" ht="15">
      <c r="D172" s="17">
        <f>SUM(D173:D177)</f>
        <v>2703</v>
      </c>
    </row>
    <row r="174" ht="15">
      <c r="D174" s="17">
        <v>24</v>
      </c>
    </row>
    <row r="176" spans="3:4" ht="15.75" customHeight="1">
      <c r="C176" s="20"/>
      <c r="D176" s="17">
        <v>942</v>
      </c>
    </row>
    <row r="177" spans="3:4" ht="15.75" customHeight="1">
      <c r="C177" s="20"/>
      <c r="D177" s="17">
        <v>1737</v>
      </c>
    </row>
    <row r="178" ht="15">
      <c r="D178" s="17">
        <v>100</v>
      </c>
    </row>
    <row r="179" ht="15">
      <c r="D179" s="17">
        <v>100</v>
      </c>
    </row>
    <row r="180" ht="15">
      <c r="D180" s="17">
        <v>12</v>
      </c>
    </row>
    <row r="181" ht="15">
      <c r="D181" s="17">
        <v>12</v>
      </c>
    </row>
    <row r="182" ht="15">
      <c r="D182" s="17">
        <v>0</v>
      </c>
    </row>
    <row r="183" ht="15">
      <c r="D183" s="17">
        <v>0</v>
      </c>
    </row>
    <row r="185" ht="15">
      <c r="D185" s="17">
        <v>0</v>
      </c>
    </row>
    <row r="186" ht="15">
      <c r="D186" s="17">
        <v>2</v>
      </c>
    </row>
    <row r="187" ht="15">
      <c r="D187" s="17">
        <v>0</v>
      </c>
    </row>
    <row r="188" ht="15">
      <c r="D188" s="17">
        <v>0</v>
      </c>
    </row>
    <row r="194" ht="15">
      <c r="D194" s="17">
        <v>1174</v>
      </c>
    </row>
    <row r="195" ht="15">
      <c r="D195" s="17">
        <v>294</v>
      </c>
    </row>
    <row r="196" ht="15">
      <c r="D196" s="17">
        <v>0</v>
      </c>
    </row>
    <row r="197" ht="15">
      <c r="D197" s="17">
        <v>0</v>
      </c>
    </row>
    <row r="198" ht="15">
      <c r="D198" s="17">
        <v>0</v>
      </c>
    </row>
    <row r="199" ht="15">
      <c r="D199" s="17">
        <f>SUM(D200,D203)</f>
        <v>874</v>
      </c>
    </row>
    <row r="200" ht="15">
      <c r="D200" s="17">
        <f>SUM(D201:D202)</f>
        <v>745</v>
      </c>
    </row>
    <row r="201" ht="15">
      <c r="D201" s="17">
        <v>596</v>
      </c>
    </row>
    <row r="202" ht="15">
      <c r="D202" s="17">
        <v>149</v>
      </c>
    </row>
    <row r="203" ht="15">
      <c r="D203" s="17">
        <f>SUM(D204,D206)</f>
        <v>129</v>
      </c>
    </row>
    <row r="205" ht="15">
      <c r="D205" s="17">
        <v>516</v>
      </c>
    </row>
    <row r="206" ht="15">
      <c r="D206" s="17">
        <v>129</v>
      </c>
    </row>
    <row r="207" ht="15">
      <c r="D207" s="17">
        <f>D208</f>
        <v>392</v>
      </c>
    </row>
    <row r="208" ht="15">
      <c r="D208" s="17">
        <f>SUM(D209,D212,D216)</f>
        <v>392</v>
      </c>
    </row>
    <row r="210" ht="15">
      <c r="D210" s="17">
        <v>0</v>
      </c>
    </row>
    <row r="211" ht="15">
      <c r="D211" s="17">
        <v>102</v>
      </c>
    </row>
    <row r="212" ht="15">
      <c r="D212" s="17">
        <f>SUM(D213:D215)</f>
        <v>302</v>
      </c>
    </row>
    <row r="213" ht="15">
      <c r="D213" s="17">
        <v>0</v>
      </c>
    </row>
    <row r="214" ht="15">
      <c r="D214" s="17">
        <v>0</v>
      </c>
    </row>
    <row r="215" ht="15">
      <c r="D215" s="17">
        <v>302</v>
      </c>
    </row>
    <row r="216" ht="15">
      <c r="D216" s="17">
        <v>90</v>
      </c>
    </row>
    <row r="218" ht="15">
      <c r="D218" s="17">
        <f>SUM(D219:D220)</f>
        <v>498</v>
      </c>
    </row>
    <row r="219" ht="15">
      <c r="D219" s="17">
        <v>398</v>
      </c>
    </row>
    <row r="220" ht="15">
      <c r="D220" s="17">
        <v>100</v>
      </c>
    </row>
    <row r="222" ht="15">
      <c r="D222" s="17">
        <v>0</v>
      </c>
    </row>
    <row r="224" ht="15">
      <c r="D224" s="17">
        <v>0</v>
      </c>
    </row>
    <row r="225" ht="15">
      <c r="D225" s="17">
        <v>0</v>
      </c>
    </row>
    <row r="226" ht="15">
      <c r="D226" s="17">
        <v>0</v>
      </c>
    </row>
    <row r="227" ht="15">
      <c r="D227" s="17">
        <v>0</v>
      </c>
    </row>
    <row r="229" ht="15">
      <c r="D229" s="17">
        <f>SUM(D230:D231)</f>
        <v>576</v>
      </c>
    </row>
    <row r="230" ht="15">
      <c r="D230" s="17">
        <v>271</v>
      </c>
    </row>
    <row r="231" ht="15">
      <c r="D231" s="17">
        <v>305</v>
      </c>
    </row>
    <row r="233" ht="15">
      <c r="D233" s="17">
        <v>22</v>
      </c>
    </row>
    <row r="234" ht="15">
      <c r="D234" s="17">
        <v>342</v>
      </c>
    </row>
    <row r="235" ht="15">
      <c r="D235" s="17">
        <v>0</v>
      </c>
    </row>
  </sheetData>
  <sheetProtection selectLockedCells="1" selectUnlockedCells="1"/>
  <mergeCells count="8">
    <mergeCell ref="A4:D4"/>
    <mergeCell ref="A3:D3"/>
    <mergeCell ref="A2:D2"/>
    <mergeCell ref="A1:D1"/>
    <mergeCell ref="A9:B9"/>
    <mergeCell ref="A6:B7"/>
    <mergeCell ref="C6:D6"/>
    <mergeCell ref="A5:D5"/>
  </mergeCells>
  <printOptions gridLines="1" headings="1" horizontalCentered="1"/>
  <pageMargins left="0.39375" right="0.39375" top="0.7875" bottom="0.7875" header="0.5118055555555555" footer="0.511805555555555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2016-09-14T10:02:20Z</cp:lastPrinted>
  <dcterms:created xsi:type="dcterms:W3CDTF">2011-11-25T07:46:57Z</dcterms:created>
  <dcterms:modified xsi:type="dcterms:W3CDTF">2016-11-18T09:21:43Z</dcterms:modified>
  <cp:category/>
  <cp:version/>
  <cp:contentType/>
  <cp:contentStatus/>
</cp:coreProperties>
</file>